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80" windowHeight="12060" tabRatio="863" activeTab="1"/>
  </bookViews>
  <sheets>
    <sheet name="Detajimi vjetor 2021" sheetId="1" r:id="rId1"/>
    <sheet name="Realizimi vjetor 202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<sst xmlns="http://schemas.openxmlformats.org/spreadsheetml/2006/main" count="82" uniqueCount="55">
  <si>
    <t>001</t>
  </si>
  <si>
    <t>Kapitulli</t>
  </si>
  <si>
    <t>Ministria e Linjes</t>
  </si>
  <si>
    <t>Kod Institucioni</t>
  </si>
  <si>
    <t>Emer Institucioni</t>
  </si>
  <si>
    <t>Programi</t>
  </si>
  <si>
    <t>Llogaria Ekonomike</t>
  </si>
  <si>
    <t>Kodi Deges Thesarit</t>
  </si>
  <si>
    <t>Debiti</t>
  </si>
  <si>
    <t>Emertimi Projektit</t>
  </si>
  <si>
    <t>TOTALI</t>
  </si>
  <si>
    <t>DSIK</t>
  </si>
  <si>
    <t>01150</t>
  </si>
  <si>
    <t>Output Code</t>
  </si>
  <si>
    <t>98704AF</t>
  </si>
  <si>
    <t>Entiteti i Qeverisjes</t>
  </si>
  <si>
    <t>DREJTORIA E SIGURIMIT TË INFORMACIONIT TË KLASIFIKUAR (DSIK)</t>
  </si>
  <si>
    <t>Shpenzime për Paga</t>
  </si>
  <si>
    <t xml:space="preserve">Kontribute të Sigurimeve Shoqerore dhe                             Shëndetsore </t>
  </si>
  <si>
    <t>Shpenzime Kapitale</t>
  </si>
  <si>
    <t>Shpenzime Operative</t>
  </si>
  <si>
    <r>
      <t xml:space="preserve">Formati Nr.1: Detajimi i buxhetit sipas ligjit </t>
    </r>
    <r>
      <rPr>
        <b/>
        <sz val="11"/>
        <rFont val="Calibri"/>
        <family val="2"/>
      </rPr>
      <t>nr.137/16.11.2020 "Për buxhetin e vitit 2021"</t>
    </r>
  </si>
  <si>
    <t>DREJTORIA E SIGURIMIT TE INFORMACIONIT TE KLASIFIKUAR (DSIK)</t>
  </si>
  <si>
    <t>PERIUDHA 01 Janar - 31 Dhjetor 2021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</si>
  <si>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</si>
  <si>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</si>
  <si>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</si>
  <si>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</si>
  <si>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</si>
  <si>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</si>
  <si>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</si>
  <si>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</si>
  <si>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</si>
  <si>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Fatura te papaguara</t>
  </si>
  <si>
    <t>XHIRIME   TE  BRENDSHME</t>
  </si>
  <si>
    <t>Sigurime dhe Tatime</t>
  </si>
  <si>
    <t>BANKA</t>
  </si>
  <si>
    <t>Memo Kredi</t>
  </si>
  <si>
    <t>Te mbartura nga 2020</t>
  </si>
  <si>
    <t>Total Banka</t>
  </si>
  <si>
    <t>NR PUNONJ</t>
  </si>
  <si>
    <t>I</t>
  </si>
  <si>
    <t>J</t>
  </si>
  <si>
    <t>K</t>
  </si>
  <si>
    <t>L</t>
  </si>
  <si>
    <t>M=I+J-K-L</t>
  </si>
  <si>
    <t>N</t>
  </si>
  <si>
    <t>O</t>
  </si>
  <si>
    <t>PLAN</t>
  </si>
  <si>
    <t>FAKT</t>
  </si>
  <si>
    <t>18AN601</t>
  </si>
  <si>
    <t>M870292</t>
  </si>
  <si>
    <t>Memo Kredi ne 2022</t>
  </si>
  <si>
    <t>Të mbartura në 2022</t>
  </si>
  <si>
    <t>Totali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</si>
</sst>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  <numFmt numFmtId="209" formatCode="#,##0.0_);\(#,##0.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5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1" fillId="0" borderId="10" xfId="0" applyFont="1" applyBorder="1" applyAlignment="1">
      <alignment horizontal="center"/>
    </xf>
    <xf numFmtId="193" fontId="51" fillId="0" borderId="13" xfId="42" applyNumberFormat="1" applyFont="1" applyBorder="1" applyAlignment="1">
      <alignment/>
    </xf>
    <xf numFmtId="193" fontId="0" fillId="0" borderId="0" xfId="0" applyNumberFormat="1" applyAlignment="1">
      <alignment/>
    </xf>
    <xf numFmtId="193" fontId="51" fillId="0" borderId="1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2" xfId="0" applyBorder="1" applyAlignment="1" quotePrefix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4" fillId="33" borderId="10" xfId="0" applyNumberFormat="1" applyFont="1" applyFill="1" applyBorder="1" applyAlignment="1" applyProtection="1">
      <alignment horizontal="center" wrapText="1"/>
      <protection/>
    </xf>
    <xf numFmtId="0" fontId="55" fillId="0" borderId="20" xfId="0" applyNumberFormat="1" applyFont="1" applyFill="1" applyBorder="1" applyAlignment="1" applyProtection="1">
      <alignment horizontal="left" vertical="center"/>
      <protection/>
    </xf>
    <xf numFmtId="0" fontId="53" fillId="0" borderId="21" xfId="0" applyFont="1" applyBorder="1" applyAlignment="1">
      <alignment horizontal="center" wrapText="1"/>
    </xf>
    <xf numFmtId="0" fontId="0" fillId="0" borderId="22" xfId="0" applyBorder="1" applyAlignment="1" quotePrefix="1">
      <alignment horizontal="righ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0" xfId="0" applyBorder="1" applyAlignment="1" quotePrefix="1">
      <alignment horizontal="right"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3" fontId="0" fillId="34" borderId="28" xfId="0" applyNumberFormat="1" applyFont="1" applyFill="1" applyBorder="1" applyAlignment="1" applyProtection="1">
      <alignment horizontal="right" vertical="center" wrapText="1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193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20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/>
    </xf>
    <xf numFmtId="0" fontId="29" fillId="35" borderId="32" xfId="0" applyFont="1" applyFill="1" applyBorder="1" applyAlignment="1">
      <alignment horizontal="center"/>
    </xf>
    <xf numFmtId="0" fontId="28" fillId="35" borderId="33" xfId="0" applyFont="1" applyFill="1" applyBorder="1" applyAlignment="1">
      <alignment horizontal="center"/>
    </xf>
    <xf numFmtId="0" fontId="28" fillId="35" borderId="34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wrapText="1"/>
    </xf>
    <xf numFmtId="0" fontId="28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8" fillId="35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 horizontal="center" wrapText="1"/>
    </xf>
    <xf numFmtId="0" fontId="28" fillId="35" borderId="13" xfId="0" applyFont="1" applyFill="1" applyBorder="1" applyAlignment="1">
      <alignment horizontal="center" wrapText="1"/>
    </xf>
    <xf numFmtId="0" fontId="28" fillId="35" borderId="33" xfId="0" applyFont="1" applyFill="1" applyBorder="1" applyAlignment="1">
      <alignment horizontal="center"/>
    </xf>
    <xf numFmtId="0" fontId="28" fillId="35" borderId="34" xfId="0" applyFont="1" applyFill="1" applyBorder="1" applyAlignment="1">
      <alignment horizontal="center"/>
    </xf>
    <xf numFmtId="0" fontId="28" fillId="35" borderId="20" xfId="0" applyFont="1" applyFill="1" applyBorder="1" applyAlignment="1">
      <alignment/>
    </xf>
    <xf numFmtId="0" fontId="28" fillId="35" borderId="29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/>
    </xf>
    <xf numFmtId="0" fontId="28" fillId="35" borderId="35" xfId="0" applyFont="1" applyFill="1" applyBorder="1" applyAlignment="1">
      <alignment/>
    </xf>
    <xf numFmtId="0" fontId="28" fillId="35" borderId="36" xfId="0" applyFont="1" applyFill="1" applyBorder="1" applyAlignment="1">
      <alignment/>
    </xf>
    <xf numFmtId="0" fontId="28" fillId="35" borderId="37" xfId="0" applyFont="1" applyFill="1" applyBorder="1" applyAlignment="1">
      <alignment/>
    </xf>
    <xf numFmtId="0" fontId="28" fillId="35" borderId="23" xfId="0" applyFont="1" applyFill="1" applyBorder="1" applyAlignment="1">
      <alignment/>
    </xf>
    <xf numFmtId="0" fontId="28" fillId="35" borderId="33" xfId="0" applyFont="1" applyFill="1" applyBorder="1" applyAlignment="1">
      <alignment/>
    </xf>
    <xf numFmtId="0" fontId="28" fillId="35" borderId="34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quotePrefix="1">
      <alignment/>
    </xf>
    <xf numFmtId="0" fontId="0" fillId="0" borderId="38" xfId="0" applyBorder="1" applyAlignment="1">
      <alignment/>
    </xf>
    <xf numFmtId="193" fontId="30" fillId="0" borderId="39" xfId="42" applyNumberFormat="1" applyFont="1" applyBorder="1" applyAlignment="1">
      <alignment/>
    </xf>
    <xf numFmtId="193" fontId="35" fillId="34" borderId="14" xfId="42" applyNumberFormat="1" applyFont="1" applyFill="1" applyBorder="1" applyAlignment="1">
      <alignment/>
    </xf>
    <xf numFmtId="193" fontId="35" fillId="0" borderId="26" xfId="42" applyNumberFormat="1" applyFont="1" applyBorder="1" applyAlignment="1">
      <alignment/>
    </xf>
    <xf numFmtId="193" fontId="35" fillId="0" borderId="18" xfId="42" applyNumberFormat="1" applyFont="1" applyBorder="1" applyAlignment="1">
      <alignment/>
    </xf>
    <xf numFmtId="193" fontId="35" fillId="0" borderId="16" xfId="42" applyNumberFormat="1" applyFont="1" applyBorder="1" applyAlignment="1">
      <alignment/>
    </xf>
    <xf numFmtId="193" fontId="35" fillId="0" borderId="12" xfId="42" applyNumberFormat="1" applyFont="1" applyBorder="1" applyAlignment="1">
      <alignment/>
    </xf>
    <xf numFmtId="193" fontId="35" fillId="0" borderId="14" xfId="42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quotePrefix="1">
      <alignment/>
    </xf>
    <xf numFmtId="0" fontId="0" fillId="0" borderId="42" xfId="0" applyBorder="1" applyAlignment="1">
      <alignment/>
    </xf>
    <xf numFmtId="193" fontId="30" fillId="0" borderId="41" xfId="42" applyNumberFormat="1" applyFont="1" applyBorder="1" applyAlignment="1">
      <alignment/>
    </xf>
    <xf numFmtId="193" fontId="30" fillId="0" borderId="27" xfId="42" applyNumberFormat="1" applyFont="1" applyBorder="1" applyAlignment="1">
      <alignment/>
    </xf>
    <xf numFmtId="193" fontId="35" fillId="0" borderId="19" xfId="42" applyNumberFormat="1" applyFont="1" applyBorder="1" applyAlignment="1">
      <alignment/>
    </xf>
    <xf numFmtId="193" fontId="35" fillId="0" borderId="17" xfId="42" applyNumberFormat="1" applyFont="1" applyBorder="1" applyAlignment="1">
      <alignment/>
    </xf>
    <xf numFmtId="193" fontId="35" fillId="0" borderId="27" xfId="42" applyNumberFormat="1" applyFont="1" applyBorder="1" applyAlignment="1">
      <alignment/>
    </xf>
    <xf numFmtId="0" fontId="5" fillId="0" borderId="14" xfId="0" applyFont="1" applyBorder="1" applyAlignment="1">
      <alignment/>
    </xf>
    <xf numFmtId="0" fontId="51" fillId="0" borderId="42" xfId="0" applyFont="1" applyBorder="1" applyAlignment="1">
      <alignment/>
    </xf>
    <xf numFmtId="193" fontId="51" fillId="0" borderId="43" xfId="42" applyNumberFormat="1" applyFont="1" applyBorder="1" applyAlignment="1">
      <alignment/>
    </xf>
    <xf numFmtId="193" fontId="51" fillId="34" borderId="15" xfId="42" applyNumberFormat="1" applyFont="1" applyFill="1" applyBorder="1" applyAlignment="1">
      <alignment/>
    </xf>
    <xf numFmtId="193" fontId="4" fillId="0" borderId="27" xfId="42" applyNumberFormat="1" applyFont="1" applyBorder="1" applyAlignment="1">
      <alignment/>
    </xf>
    <xf numFmtId="193" fontId="51" fillId="0" borderId="19" xfId="42" applyNumberFormat="1" applyFont="1" applyBorder="1" applyAlignment="1">
      <alignment/>
    </xf>
    <xf numFmtId="193" fontId="51" fillId="0" borderId="18" xfId="42" applyNumberFormat="1" applyFont="1" applyBorder="1" applyAlignment="1">
      <alignment/>
    </xf>
    <xf numFmtId="193" fontId="51" fillId="0" borderId="12" xfId="42" applyNumberFormat="1" applyFont="1" applyBorder="1" applyAlignment="1">
      <alignment/>
    </xf>
    <xf numFmtId="193" fontId="51" fillId="0" borderId="14" xfId="42" applyNumberFormat="1" applyFont="1" applyBorder="1" applyAlignment="1">
      <alignment/>
    </xf>
    <xf numFmtId="193" fontId="35" fillId="0" borderId="43" xfId="42" applyNumberFormat="1" applyFont="1" applyBorder="1" applyAlignment="1">
      <alignment/>
    </xf>
    <xf numFmtId="0" fontId="0" fillId="0" borderId="17" xfId="0" applyBorder="1" applyAlignment="1">
      <alignment/>
    </xf>
    <xf numFmtId="193" fontId="51" fillId="0" borderId="15" xfId="42" applyNumberFormat="1" applyFont="1" applyBorder="1" applyAlignment="1">
      <alignment/>
    </xf>
    <xf numFmtId="193" fontId="51" fillId="0" borderId="27" xfId="42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193" fontId="35" fillId="0" borderId="19" xfId="42" applyNumberFormat="1" applyFont="1" applyBorder="1" applyAlignment="1">
      <alignment horizontal="center"/>
    </xf>
    <xf numFmtId="49" fontId="0" fillId="0" borderId="17" xfId="0" applyNumberFormat="1" applyFont="1" applyBorder="1" applyAlignment="1" quotePrefix="1">
      <alignment/>
    </xf>
    <xf numFmtId="0" fontId="5" fillId="34" borderId="42" xfId="0" applyFont="1" applyFill="1" applyBorder="1" applyAlignment="1">
      <alignment/>
    </xf>
    <xf numFmtId="193" fontId="5" fillId="34" borderId="19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93" fontId="5" fillId="34" borderId="15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93" fontId="35" fillId="0" borderId="24" xfId="42" applyNumberFormat="1" applyFont="1" applyBorder="1" applyAlignment="1">
      <alignment/>
    </xf>
    <xf numFmtId="193" fontId="35" fillId="0" borderId="44" xfId="42" applyNumberFormat="1" applyFont="1" applyBorder="1" applyAlignment="1">
      <alignment/>
    </xf>
    <xf numFmtId="193" fontId="35" fillId="0" borderId="25" xfId="42" applyNumberFormat="1" applyFont="1" applyBorder="1" applyAlignment="1">
      <alignment/>
    </xf>
    <xf numFmtId="193" fontId="35" fillId="0" borderId="22" xfId="42" applyNumberFormat="1" applyFont="1" applyBorder="1" applyAlignment="1">
      <alignment/>
    </xf>
    <xf numFmtId="193" fontId="51" fillId="0" borderId="25" xfId="42" applyNumberFormat="1" applyFont="1" applyBorder="1" applyAlignment="1">
      <alignment/>
    </xf>
    <xf numFmtId="209" fontId="35" fillId="0" borderId="44" xfId="42" applyNumberFormat="1" applyFont="1" applyBorder="1" applyAlignment="1">
      <alignment/>
    </xf>
    <xf numFmtId="37" fontId="51" fillId="0" borderId="24" xfId="42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1" fillId="0" borderId="44" xfId="0" applyFont="1" applyBorder="1" applyAlignment="1">
      <alignment/>
    </xf>
    <xf numFmtId="0" fontId="51" fillId="0" borderId="22" xfId="0" applyFont="1" applyBorder="1" applyAlignment="1">
      <alignment horizontal="center" vertical="center"/>
    </xf>
    <xf numFmtId="0" fontId="51" fillId="0" borderId="2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6" xfId="0" applyFont="1" applyBorder="1" applyAlignment="1">
      <alignment/>
    </xf>
    <xf numFmtId="193" fontId="51" fillId="0" borderId="37" xfId="0" applyNumberFormat="1" applyFont="1" applyBorder="1" applyAlignment="1">
      <alignment/>
    </xf>
    <xf numFmtId="193" fontId="51" fillId="0" borderId="37" xfId="42" applyNumberFormat="1" applyFont="1" applyBorder="1" applyAlignment="1">
      <alignment/>
    </xf>
    <xf numFmtId="37" fontId="51" fillId="0" borderId="20" xfId="0" applyNumberFormat="1" applyFont="1" applyBorder="1" applyAlignment="1">
      <alignment/>
    </xf>
    <xf numFmtId="37" fontId="51" fillId="0" borderId="23" xfId="0" applyNumberFormat="1" applyFont="1" applyBorder="1" applyAlignment="1">
      <alignment/>
    </xf>
    <xf numFmtId="0" fontId="51" fillId="0" borderId="3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209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193" fontId="32" fillId="0" borderId="0" xfId="0" applyNumberFormat="1" applyFont="1" applyAlignment="1">
      <alignment horizontal="center"/>
    </xf>
    <xf numFmtId="193" fontId="33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1" fontId="3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rita.bejko\Desktop\PUNA%202017,%202018,%202019,%20BACKUP\EVIDENCA,%20RAPORTE%20MONITORIMI\EVIDENCA%202021\12.%20Evidenca%20Dhjetor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raport vjetor"/>
      <sheetName val="Tab .nr 1 "/>
      <sheetName val="Tab.nr.2 mujore"/>
      <sheetName val="Tab.nr.2 realiz prog "/>
      <sheetName val="realiz 602"/>
      <sheetName val="ditari bankes"/>
      <sheetName val="realiz 600"/>
      <sheetName val="Numri i Punonjesve "/>
      <sheetName val="parash.2021"/>
    </sheetNames>
    <sheetDataSet>
      <sheetData sheetId="1">
        <row r="16">
          <cell r="E16">
            <v>35460000</v>
          </cell>
          <cell r="F16">
            <v>31447565</v>
          </cell>
        </row>
        <row r="17">
          <cell r="E17">
            <v>6000000</v>
          </cell>
          <cell r="F17">
            <v>5201091</v>
          </cell>
        </row>
        <row r="18">
          <cell r="E18">
            <v>14722000</v>
          </cell>
          <cell r="F18">
            <v>10408516.4</v>
          </cell>
        </row>
        <row r="22">
          <cell r="F22">
            <v>30000</v>
          </cell>
        </row>
      </sheetData>
      <sheetData sheetId="3">
        <row r="15">
          <cell r="K15">
            <v>4367000</v>
          </cell>
        </row>
        <row r="16">
          <cell r="K16">
            <v>3200000</v>
          </cell>
        </row>
        <row r="17">
          <cell r="K17">
            <v>3200000</v>
          </cell>
        </row>
        <row r="18">
          <cell r="K18">
            <v>3200000</v>
          </cell>
        </row>
        <row r="19">
          <cell r="K19">
            <v>3200000</v>
          </cell>
        </row>
        <row r="20">
          <cell r="K20">
            <v>3000000</v>
          </cell>
        </row>
        <row r="21">
          <cell r="K21">
            <v>3000000</v>
          </cell>
        </row>
        <row r="22">
          <cell r="K22">
            <v>3000000</v>
          </cell>
        </row>
        <row r="23">
          <cell r="K23">
            <v>3000000</v>
          </cell>
        </row>
        <row r="24">
          <cell r="K24">
            <v>3093000</v>
          </cell>
        </row>
        <row r="25">
          <cell r="K25">
            <v>0</v>
          </cell>
        </row>
        <row r="28">
          <cell r="K28">
            <v>3606000</v>
          </cell>
        </row>
        <row r="29">
          <cell r="K29">
            <v>475000</v>
          </cell>
        </row>
        <row r="30">
          <cell r="K30">
            <v>475000</v>
          </cell>
        </row>
        <row r="31">
          <cell r="K31">
            <v>475000</v>
          </cell>
        </row>
        <row r="32">
          <cell r="K32">
            <v>247000</v>
          </cell>
        </row>
        <row r="33">
          <cell r="K33">
            <v>247000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41">
          <cell r="K41">
            <v>668000</v>
          </cell>
        </row>
        <row r="42">
          <cell r="K42">
            <v>2135000</v>
          </cell>
        </row>
        <row r="43">
          <cell r="K43">
            <v>1570000</v>
          </cell>
        </row>
        <row r="44">
          <cell r="K44">
            <v>2135000</v>
          </cell>
        </row>
        <row r="45">
          <cell r="K45">
            <v>1570000</v>
          </cell>
        </row>
        <row r="46">
          <cell r="K46">
            <v>-1930000</v>
          </cell>
        </row>
        <row r="47">
          <cell r="K47">
            <v>1570000</v>
          </cell>
        </row>
        <row r="48">
          <cell r="K48">
            <v>1570000</v>
          </cell>
        </row>
        <row r="49">
          <cell r="K49">
            <v>1570000</v>
          </cell>
        </row>
        <row r="50">
          <cell r="K50">
            <v>1570000</v>
          </cell>
        </row>
        <row r="51">
          <cell r="K51">
            <v>159000</v>
          </cell>
        </row>
        <row r="54">
          <cell r="I54">
            <v>100000</v>
          </cell>
        </row>
      </sheetData>
      <sheetData sheetId="6">
        <row r="246">
          <cell r="R246">
            <v>3490066</v>
          </cell>
          <cell r="S246">
            <v>1004342</v>
          </cell>
          <cell r="T246">
            <v>2482681</v>
          </cell>
          <cell r="AI246">
            <v>5201091</v>
          </cell>
          <cell r="CP246">
            <v>3429600</v>
          </cell>
          <cell r="CQ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E35" sqref="E35"/>
    </sheetView>
  </sheetViews>
  <sheetFormatPr defaultColWidth="9.140625" defaultRowHeight="12.75"/>
  <cols>
    <col min="2" max="2" width="8.7109375" style="0" customWidth="1"/>
    <col min="4" max="4" width="10.00390625" style="0" customWidth="1"/>
    <col min="5" max="5" width="7.140625" style="0" customWidth="1"/>
    <col min="6" max="6" width="8.57421875" style="0" customWidth="1"/>
    <col min="7" max="8" width="9.57421875" style="0" customWidth="1"/>
    <col min="9" max="9" width="7.140625" style="0" customWidth="1"/>
    <col min="10" max="10" width="11.8515625" style="0" customWidth="1"/>
    <col min="11" max="11" width="42.140625" style="0" customWidth="1"/>
    <col min="13" max="13" width="14.00390625" style="0" bestFit="1" customWidth="1"/>
    <col min="15" max="15" width="10.28125" style="0" bestFit="1" customWidth="1"/>
  </cols>
  <sheetData>
    <row r="2" ht="15">
      <c r="A2" s="1" t="s">
        <v>16</v>
      </c>
    </row>
    <row r="3" ht="12.75">
      <c r="K3" s="41"/>
    </row>
    <row r="4" spans="1:11" ht="15">
      <c r="A4" s="17" t="s">
        <v>21</v>
      </c>
      <c r="B4" s="1"/>
      <c r="C4" s="1"/>
      <c r="D4" s="1"/>
      <c r="E4" s="1"/>
      <c r="F4" s="1"/>
      <c r="G4" s="1"/>
      <c r="H4" s="1"/>
      <c r="J4" s="1"/>
      <c r="K4" s="1"/>
    </row>
    <row r="7" ht="13.5" thickBot="1"/>
    <row r="8" spans="1:11" ht="52.5" thickBot="1">
      <c r="A8" s="4" t="s">
        <v>15</v>
      </c>
      <c r="B8" s="2" t="s">
        <v>2</v>
      </c>
      <c r="C8" s="6" t="s">
        <v>3</v>
      </c>
      <c r="D8" s="3" t="s">
        <v>4</v>
      </c>
      <c r="E8" s="6" t="s">
        <v>1</v>
      </c>
      <c r="F8" s="3" t="s">
        <v>5</v>
      </c>
      <c r="G8" s="6" t="s">
        <v>6</v>
      </c>
      <c r="H8" s="24" t="s">
        <v>13</v>
      </c>
      <c r="I8" s="3" t="s">
        <v>7</v>
      </c>
      <c r="J8" s="3" t="s">
        <v>8</v>
      </c>
      <c r="K8" s="26" t="s">
        <v>9</v>
      </c>
    </row>
    <row r="9" spans="1:13" ht="12.75">
      <c r="A9" s="19" t="s">
        <v>0</v>
      </c>
      <c r="B9" s="5">
        <v>87</v>
      </c>
      <c r="C9" s="7">
        <v>1087004</v>
      </c>
      <c r="D9" s="18" t="s">
        <v>11</v>
      </c>
      <c r="E9" s="7">
        <v>1</v>
      </c>
      <c r="F9" s="21" t="s">
        <v>12</v>
      </c>
      <c r="G9" s="7">
        <v>6000000</v>
      </c>
      <c r="H9" s="42" t="s">
        <v>14</v>
      </c>
      <c r="I9" s="22">
        <v>3535</v>
      </c>
      <c r="J9" s="38">
        <v>35460000</v>
      </c>
      <c r="K9" s="35" t="s">
        <v>17</v>
      </c>
      <c r="M9" s="14"/>
    </row>
    <row r="10" spans="1:15" ht="25.5">
      <c r="A10" s="20" t="s">
        <v>0</v>
      </c>
      <c r="B10" s="5">
        <v>87</v>
      </c>
      <c r="C10" s="7">
        <v>1087004</v>
      </c>
      <c r="D10" s="18" t="s">
        <v>11</v>
      </c>
      <c r="E10" s="8">
        <v>1</v>
      </c>
      <c r="F10" s="21" t="s">
        <v>12</v>
      </c>
      <c r="G10" s="8">
        <v>6010000</v>
      </c>
      <c r="H10" s="43" t="s">
        <v>14</v>
      </c>
      <c r="I10" s="23">
        <v>3535</v>
      </c>
      <c r="J10" s="38">
        <v>6000000</v>
      </c>
      <c r="K10" s="36" t="s">
        <v>18</v>
      </c>
      <c r="M10" s="40"/>
      <c r="O10" s="14"/>
    </row>
    <row r="11" spans="1:13" ht="12.75">
      <c r="A11" s="20" t="s">
        <v>0</v>
      </c>
      <c r="B11" s="5">
        <v>87</v>
      </c>
      <c r="C11" s="7">
        <v>1087004</v>
      </c>
      <c r="D11" s="18" t="s">
        <v>11</v>
      </c>
      <c r="E11" s="8">
        <v>1</v>
      </c>
      <c r="F11" s="21" t="s">
        <v>12</v>
      </c>
      <c r="G11" s="8">
        <v>6020000</v>
      </c>
      <c r="H11" s="43" t="s">
        <v>14</v>
      </c>
      <c r="I11" s="23">
        <v>3535</v>
      </c>
      <c r="J11" s="38">
        <v>18222000</v>
      </c>
      <c r="K11" s="37" t="s">
        <v>20</v>
      </c>
      <c r="M11" s="14"/>
    </row>
    <row r="12" spans="1:13" ht="13.5" thickBot="1">
      <c r="A12" s="27" t="s">
        <v>0</v>
      </c>
      <c r="B12" s="28">
        <v>87</v>
      </c>
      <c r="C12" s="29">
        <v>1087004</v>
      </c>
      <c r="D12" s="30" t="s">
        <v>11</v>
      </c>
      <c r="E12" s="31">
        <v>1</v>
      </c>
      <c r="F12" s="32" t="s">
        <v>12</v>
      </c>
      <c r="G12" s="33">
        <v>2310000</v>
      </c>
      <c r="H12" s="44"/>
      <c r="I12" s="34">
        <v>3535</v>
      </c>
      <c r="J12" s="39">
        <v>5000000</v>
      </c>
      <c r="K12" s="25" t="s">
        <v>19</v>
      </c>
      <c r="M12" s="45"/>
    </row>
    <row r="13" spans="1:13" ht="15.75" thickBot="1">
      <c r="A13" s="9"/>
      <c r="B13" s="10"/>
      <c r="C13" s="11"/>
      <c r="D13" s="12" t="s">
        <v>10</v>
      </c>
      <c r="E13" s="11"/>
      <c r="F13" s="10"/>
      <c r="G13" s="11"/>
      <c r="H13" s="10"/>
      <c r="I13" s="10"/>
      <c r="J13" s="13">
        <f>SUM(J9:J12)</f>
        <v>64682000</v>
      </c>
      <c r="K13" s="15"/>
      <c r="M13" s="45"/>
    </row>
    <row r="16" spans="3:4" ht="15">
      <c r="C16" s="1"/>
      <c r="D16" s="1"/>
    </row>
    <row r="17" spans="3:4" ht="15">
      <c r="C17" s="1"/>
      <c r="D17" s="1"/>
    </row>
    <row r="21" ht="15.75">
      <c r="J21" s="16"/>
    </row>
    <row r="22" ht="15.75">
      <c r="J22" s="16"/>
    </row>
    <row r="23" ht="15.75">
      <c r="J23" s="16"/>
    </row>
  </sheetData>
  <sheetProtection/>
  <printOptions/>
  <pageMargins left="0.32" right="0.3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7" max="7" width="13.00390625" style="0" customWidth="1"/>
    <col min="8" max="9" width="11.7109375" style="0" customWidth="1"/>
    <col min="12" max="12" width="11.7109375" style="0" customWidth="1"/>
    <col min="13" max="13" width="12.00390625" style="0" customWidth="1"/>
    <col min="15" max="15" width="11.28125" style="0" customWidth="1"/>
    <col min="16" max="16" width="12.28125" style="0" customWidth="1"/>
    <col min="17" max="17" width="6.57421875" style="0" customWidth="1"/>
    <col min="18" max="18" width="5.8515625" style="0" customWidth="1"/>
  </cols>
  <sheetData>
    <row r="1" ht="12.75">
      <c r="B1" s="46"/>
    </row>
    <row r="2" spans="1:18" ht="15.75">
      <c r="A2" s="47" t="s">
        <v>22</v>
      </c>
      <c r="B2" s="48"/>
      <c r="C2" s="47"/>
      <c r="D2" s="47"/>
      <c r="E2" s="47"/>
      <c r="F2" s="47"/>
      <c r="G2" s="47"/>
      <c r="H2" s="47"/>
      <c r="K2" s="49" t="s">
        <v>23</v>
      </c>
      <c r="L2" s="49"/>
      <c r="M2" s="49"/>
      <c r="N2" s="49"/>
      <c r="O2" s="49"/>
      <c r="P2" s="49"/>
      <c r="Q2" s="49"/>
      <c r="R2" s="49"/>
    </row>
    <row r="3" ht="13.5" thickBot="1">
      <c r="B3" s="46"/>
    </row>
    <row r="4" spans="1:18" ht="45.75" thickBot="1">
      <c r="A4" s="50" t="s">
        <v>24</v>
      </c>
      <c r="B4" s="51" t="s">
        <v>25</v>
      </c>
      <c r="C4" s="52" t="s">
        <v>26</v>
      </c>
      <c r="D4" s="50" t="s">
        <v>27</v>
      </c>
      <c r="E4" s="53" t="s">
        <v>28</v>
      </c>
      <c r="F4" s="54" t="s">
        <v>29</v>
      </c>
      <c r="G4" s="55" t="s">
        <v>30</v>
      </c>
      <c r="H4" s="50" t="s">
        <v>31</v>
      </c>
      <c r="I4" s="56" t="s">
        <v>32</v>
      </c>
      <c r="J4" s="57" t="s">
        <v>33</v>
      </c>
      <c r="K4" s="58" t="s">
        <v>34</v>
      </c>
      <c r="L4" s="57" t="s">
        <v>35</v>
      </c>
      <c r="M4" s="59" t="s">
        <v>36</v>
      </c>
      <c r="N4" s="60" t="s">
        <v>37</v>
      </c>
      <c r="O4" s="57" t="s">
        <v>38</v>
      </c>
      <c r="P4" s="61" t="s">
        <v>39</v>
      </c>
      <c r="Q4" s="62" t="s">
        <v>40</v>
      </c>
      <c r="R4" s="63"/>
    </row>
    <row r="5" spans="1:18" ht="13.5" thickBot="1">
      <c r="A5" s="64"/>
      <c r="B5" s="65"/>
      <c r="C5" s="66"/>
      <c r="D5" s="64"/>
      <c r="E5" s="67"/>
      <c r="F5" s="68"/>
      <c r="G5" s="69"/>
      <c r="H5" s="64"/>
      <c r="I5" s="66" t="s">
        <v>41</v>
      </c>
      <c r="J5" s="64" t="s">
        <v>42</v>
      </c>
      <c r="K5" s="66" t="s">
        <v>43</v>
      </c>
      <c r="L5" s="64" t="s">
        <v>44</v>
      </c>
      <c r="M5" s="67" t="s">
        <v>45</v>
      </c>
      <c r="N5" s="67" t="s">
        <v>46</v>
      </c>
      <c r="O5" s="64" t="s">
        <v>47</v>
      </c>
      <c r="P5" s="70"/>
      <c r="Q5" s="71" t="s">
        <v>48</v>
      </c>
      <c r="R5" s="72" t="s">
        <v>49</v>
      </c>
    </row>
    <row r="6" spans="1:18" ht="15">
      <c r="A6" s="5">
        <v>1087004</v>
      </c>
      <c r="B6" s="73">
        <v>87</v>
      </c>
      <c r="C6" s="74" t="s">
        <v>12</v>
      </c>
      <c r="D6" s="5">
        <v>1</v>
      </c>
      <c r="E6" s="7" t="s">
        <v>14</v>
      </c>
      <c r="F6" s="75">
        <v>600</v>
      </c>
      <c r="G6" s="76">
        <f>'[1]raport vjetor'!E16</f>
        <v>35460000</v>
      </c>
      <c r="H6" s="77">
        <f>3200000+'[1]Tab.nr.2 mujore'!K15+'[1]Tab.nr.2 mujore'!K16+'[1]Tab.nr.2 mujore'!K17+'[1]Tab.nr.2 mujore'!K18+'[1]Tab.nr.2 mujore'!K19+'[1]Tab.nr.2 mujore'!K20+'[1]Tab.nr.2 mujore'!K21+'[1]Tab.nr.2 mujore'!K22+'[1]Tab.nr.2 mujore'!K23+'[1]Tab.nr.2 mujore'!K24+'[1]Tab.nr.2 mujore'!K25</f>
        <v>35460000</v>
      </c>
      <c r="I6" s="78">
        <f>'[1]raport vjetor'!F16</f>
        <v>31447565</v>
      </c>
      <c r="J6" s="79">
        <v>0</v>
      </c>
      <c r="K6" s="80"/>
      <c r="L6" s="81">
        <f>'[1]ditari bankes'!R246+'[1]ditari bankes'!S246+'[1]ditari bankes'!T246</f>
        <v>6977089</v>
      </c>
      <c r="M6" s="79">
        <f>I6+J6-K6-L6</f>
        <v>24470476</v>
      </c>
      <c r="N6" s="79"/>
      <c r="O6" s="81"/>
      <c r="P6" s="82"/>
      <c r="Q6" s="83">
        <v>38</v>
      </c>
      <c r="R6" s="84">
        <v>34</v>
      </c>
    </row>
    <row r="7" spans="1:18" ht="15">
      <c r="A7" s="85">
        <v>1087004</v>
      </c>
      <c r="B7" s="86">
        <v>87</v>
      </c>
      <c r="C7" s="87" t="s">
        <v>12</v>
      </c>
      <c r="D7" s="85">
        <v>1</v>
      </c>
      <c r="E7" s="7" t="s">
        <v>14</v>
      </c>
      <c r="F7" s="88">
        <v>601</v>
      </c>
      <c r="G7" s="89">
        <f>'[1]raport vjetor'!E17</f>
        <v>6000000</v>
      </c>
      <c r="H7" s="77">
        <f>475000+'[1]Tab.nr.2 mujore'!K28+'[1]Tab.nr.2 mujore'!K29+'[1]Tab.nr.2 mujore'!K30+'[1]Tab.nr.2 mujore'!K31+'[1]Tab.nr.2 mujore'!K32+'[1]Tab.nr.2 mujore'!K33+'[1]Tab.nr.2 mujore'!K34+'[1]Tab.nr.2 mujore'!K35+'[1]Tab.nr.2 mujore'!K36+'[1]Tab.nr.2 mujore'!K37+'[1]Tab.nr.2 mujore'!K38</f>
        <v>6000000</v>
      </c>
      <c r="I7" s="90">
        <f>'[1]raport vjetor'!F17</f>
        <v>5201091</v>
      </c>
      <c r="J7" s="91">
        <v>0</v>
      </c>
      <c r="K7" s="92">
        <v>0</v>
      </c>
      <c r="L7" s="93">
        <f>'[1]ditari bankes'!AI246</f>
        <v>5201091</v>
      </c>
      <c r="M7" s="79">
        <f>I7+J7-K7-L7</f>
        <v>0</v>
      </c>
      <c r="N7" s="79"/>
      <c r="O7" s="81"/>
      <c r="P7" s="82"/>
      <c r="Q7" s="83">
        <v>38</v>
      </c>
      <c r="R7" s="84">
        <v>34</v>
      </c>
    </row>
    <row r="8" spans="1:18" ht="15">
      <c r="A8" s="85">
        <v>1087004</v>
      </c>
      <c r="B8" s="86">
        <v>87</v>
      </c>
      <c r="C8" s="87" t="s">
        <v>12</v>
      </c>
      <c r="D8" s="85">
        <v>1</v>
      </c>
      <c r="E8" s="94" t="s">
        <v>14</v>
      </c>
      <c r="F8" s="95">
        <v>600999</v>
      </c>
      <c r="G8" s="96">
        <f aca="true" t="shared" si="0" ref="G8:L8">G6+G7</f>
        <v>41460000</v>
      </c>
      <c r="H8" s="97">
        <f>H6+H7</f>
        <v>41460000</v>
      </c>
      <c r="I8" s="98">
        <f t="shared" si="0"/>
        <v>36648656</v>
      </c>
      <c r="J8" s="99">
        <f t="shared" si="0"/>
        <v>0</v>
      </c>
      <c r="K8" s="96">
        <f t="shared" si="0"/>
        <v>0</v>
      </c>
      <c r="L8" s="96">
        <f t="shared" si="0"/>
        <v>12178180</v>
      </c>
      <c r="M8" s="100">
        <f>I8+J8-K8-L8</f>
        <v>24470476</v>
      </c>
      <c r="N8" s="100"/>
      <c r="O8" s="101"/>
      <c r="P8" s="102">
        <f>M8</f>
        <v>24470476</v>
      </c>
      <c r="Q8" s="83">
        <v>38</v>
      </c>
      <c r="R8" s="84">
        <v>34</v>
      </c>
    </row>
    <row r="9" spans="1:18" ht="15">
      <c r="A9" s="85">
        <v>1087004</v>
      </c>
      <c r="B9" s="86">
        <v>87</v>
      </c>
      <c r="C9" s="87" t="s">
        <v>12</v>
      </c>
      <c r="D9" s="85">
        <v>1</v>
      </c>
      <c r="E9" s="7" t="s">
        <v>14</v>
      </c>
      <c r="F9" s="88">
        <v>602</v>
      </c>
      <c r="G9" s="103">
        <f>'[1]raport vjetor'!E18</f>
        <v>14722000</v>
      </c>
      <c r="H9" s="77">
        <f>2135000+'[1]Tab.nr.2 mujore'!K41+'[1]Tab.nr.2 mujore'!K42+'[1]Tab.nr.2 mujore'!K43+'[1]Tab.nr.2 mujore'!K44+'[1]Tab.nr.2 mujore'!K45+'[1]Tab.nr.2 mujore'!K46+'[1]Tab.nr.2 mujore'!K47+'[1]Tab.nr.2 mujore'!K48+'[1]Tab.nr.2 mujore'!K49+'[1]Tab.nr.2 mujore'!K50+'[1]Tab.nr.2 mujore'!K51</f>
        <v>14722000</v>
      </c>
      <c r="I9" s="90">
        <f>'[1]raport vjetor'!F18</f>
        <v>10408516.4</v>
      </c>
      <c r="J9" s="91"/>
      <c r="K9" s="92">
        <f>7500+15000+100000</f>
        <v>122500</v>
      </c>
      <c r="L9" s="93">
        <f>1373+557568+53414</f>
        <v>612355</v>
      </c>
      <c r="M9" s="79">
        <f>I9-J9-K9-L9</f>
        <v>9673661.4</v>
      </c>
      <c r="N9" s="79"/>
      <c r="O9" s="81"/>
      <c r="P9" s="82"/>
      <c r="Q9" s="83">
        <v>38</v>
      </c>
      <c r="R9" s="84">
        <v>34</v>
      </c>
    </row>
    <row r="10" spans="1:18" ht="15">
      <c r="A10" s="85">
        <v>1087004</v>
      </c>
      <c r="B10" s="86">
        <v>87</v>
      </c>
      <c r="C10" s="87" t="s">
        <v>12</v>
      </c>
      <c r="D10" s="85">
        <v>1</v>
      </c>
      <c r="E10" s="7"/>
      <c r="F10" s="88">
        <v>603</v>
      </c>
      <c r="G10" s="103">
        <v>0</v>
      </c>
      <c r="H10" s="82">
        <f>G10</f>
        <v>0</v>
      </c>
      <c r="I10" s="93">
        <v>0</v>
      </c>
      <c r="J10" s="91"/>
      <c r="K10" s="92"/>
      <c r="L10" s="93"/>
      <c r="M10" s="79">
        <f>I10+J10-K10-L10</f>
        <v>0</v>
      </c>
      <c r="N10" s="79"/>
      <c r="O10" s="81"/>
      <c r="P10" s="82"/>
      <c r="Q10" s="83"/>
      <c r="R10" s="84"/>
    </row>
    <row r="11" spans="1:18" ht="15">
      <c r="A11" s="85">
        <v>1087004</v>
      </c>
      <c r="B11" s="86">
        <v>87</v>
      </c>
      <c r="C11" s="87" t="s">
        <v>12</v>
      </c>
      <c r="D11" s="85">
        <v>1</v>
      </c>
      <c r="E11" s="7"/>
      <c r="F11" s="88">
        <v>604</v>
      </c>
      <c r="G11" s="103">
        <v>0</v>
      </c>
      <c r="H11" s="82">
        <f>G11</f>
        <v>0</v>
      </c>
      <c r="I11" s="93">
        <v>0</v>
      </c>
      <c r="J11" s="91"/>
      <c r="K11" s="92"/>
      <c r="L11" s="93"/>
      <c r="M11" s="79">
        <f>I11+J11-K11-L11</f>
        <v>0</v>
      </c>
      <c r="N11" s="79"/>
      <c r="O11" s="81"/>
      <c r="P11" s="82"/>
      <c r="Q11" s="83"/>
      <c r="R11" s="84"/>
    </row>
    <row r="12" spans="1:18" ht="15">
      <c r="A12" s="85">
        <v>1087004</v>
      </c>
      <c r="B12" s="86">
        <v>87</v>
      </c>
      <c r="C12" s="87" t="s">
        <v>12</v>
      </c>
      <c r="D12" s="85">
        <v>1</v>
      </c>
      <c r="E12" s="7"/>
      <c r="F12" s="88">
        <v>605</v>
      </c>
      <c r="G12" s="103">
        <v>0</v>
      </c>
      <c r="H12" s="82">
        <f>G12</f>
        <v>0</v>
      </c>
      <c r="I12" s="93">
        <v>0</v>
      </c>
      <c r="J12" s="91"/>
      <c r="K12" s="92"/>
      <c r="L12" s="93"/>
      <c r="M12" s="79">
        <f>I12+J12-K12-L12</f>
        <v>0</v>
      </c>
      <c r="N12" s="79"/>
      <c r="O12" s="81"/>
      <c r="P12" s="82"/>
      <c r="Q12" s="83"/>
      <c r="R12" s="84"/>
    </row>
    <row r="13" spans="1:18" ht="15">
      <c r="A13" s="85">
        <v>1087004</v>
      </c>
      <c r="B13" s="86">
        <v>87</v>
      </c>
      <c r="C13" s="87" t="s">
        <v>12</v>
      </c>
      <c r="D13" s="85">
        <v>1</v>
      </c>
      <c r="E13" s="7"/>
      <c r="F13" s="88">
        <v>606</v>
      </c>
      <c r="G13" s="103">
        <v>100000</v>
      </c>
      <c r="H13" s="82">
        <f>'[1]Tab.nr.2 mujore'!I54</f>
        <v>100000</v>
      </c>
      <c r="I13" s="98">
        <f>'[1]raport vjetor'!F22</f>
        <v>30000</v>
      </c>
      <c r="J13" s="91"/>
      <c r="K13" s="92"/>
      <c r="L13" s="93"/>
      <c r="M13" s="100">
        <f>I13</f>
        <v>30000</v>
      </c>
      <c r="N13" s="79"/>
      <c r="O13" s="81"/>
      <c r="P13" s="102"/>
      <c r="Q13" s="83"/>
      <c r="R13" s="84"/>
    </row>
    <row r="14" spans="1:18" ht="15">
      <c r="A14" s="85"/>
      <c r="B14" s="86"/>
      <c r="C14" s="104"/>
      <c r="D14" s="85"/>
      <c r="E14" s="94" t="s">
        <v>14</v>
      </c>
      <c r="F14" s="95">
        <v>6029999</v>
      </c>
      <c r="G14" s="96">
        <f>SUM(G9:G13)</f>
        <v>14822000</v>
      </c>
      <c r="H14" s="105">
        <f aca="true" t="shared" si="1" ref="H14:M14">SUM(H9:H13)</f>
        <v>14822000</v>
      </c>
      <c r="I14" s="106">
        <f t="shared" si="1"/>
        <v>10438516.4</v>
      </c>
      <c r="J14" s="99"/>
      <c r="K14" s="96">
        <f t="shared" si="1"/>
        <v>122500</v>
      </c>
      <c r="L14" s="96">
        <f t="shared" si="1"/>
        <v>612355</v>
      </c>
      <c r="M14" s="96">
        <f t="shared" si="1"/>
        <v>9703661.4</v>
      </c>
      <c r="N14" s="96"/>
      <c r="O14" s="106"/>
      <c r="P14" s="105">
        <f>M14</f>
        <v>9703661.4</v>
      </c>
      <c r="Q14" s="88"/>
      <c r="R14" s="107"/>
    </row>
    <row r="15" spans="1:18" ht="15">
      <c r="A15" s="85">
        <v>1087004</v>
      </c>
      <c r="B15" s="86">
        <v>87</v>
      </c>
      <c r="C15" s="87" t="s">
        <v>12</v>
      </c>
      <c r="D15" s="85">
        <v>1</v>
      </c>
      <c r="E15" s="108" t="s">
        <v>50</v>
      </c>
      <c r="F15" s="109">
        <v>231</v>
      </c>
      <c r="G15" s="103">
        <v>4500000</v>
      </c>
      <c r="H15" s="82">
        <v>4500000</v>
      </c>
      <c r="I15" s="90">
        <f>'[1]ditari bankes'!CP246</f>
        <v>3429600</v>
      </c>
      <c r="J15" s="110"/>
      <c r="K15" s="92"/>
      <c r="L15" s="93"/>
      <c r="M15" s="79">
        <f>I15+J15-K15-L15</f>
        <v>3429600</v>
      </c>
      <c r="N15" s="79"/>
      <c r="O15" s="81"/>
      <c r="P15" s="82"/>
      <c r="Q15" s="83"/>
      <c r="R15" s="84"/>
    </row>
    <row r="16" spans="1:18" ht="15">
      <c r="A16" s="85">
        <v>1087004</v>
      </c>
      <c r="B16" s="86">
        <v>87</v>
      </c>
      <c r="C16" s="111" t="s">
        <v>12</v>
      </c>
      <c r="D16" s="85">
        <v>1</v>
      </c>
      <c r="E16" s="108" t="s">
        <v>51</v>
      </c>
      <c r="F16" s="88">
        <v>231</v>
      </c>
      <c r="G16" s="103">
        <v>500000</v>
      </c>
      <c r="H16" s="82">
        <f>G16</f>
        <v>500000</v>
      </c>
      <c r="I16" s="90">
        <f>'[1]ditari bankes'!CQ246</f>
        <v>0</v>
      </c>
      <c r="J16" s="110"/>
      <c r="K16" s="92"/>
      <c r="L16" s="93"/>
      <c r="M16" s="79">
        <f>I16+J16-K16-L16</f>
        <v>0</v>
      </c>
      <c r="N16" s="79"/>
      <c r="O16" s="81"/>
      <c r="P16" s="82"/>
      <c r="Q16" s="83"/>
      <c r="R16" s="84"/>
    </row>
    <row r="17" spans="1:18" ht="15">
      <c r="A17" s="85"/>
      <c r="B17" s="86"/>
      <c r="C17" s="87"/>
      <c r="D17" s="85"/>
      <c r="E17" s="108"/>
      <c r="F17" s="112">
        <v>2310000</v>
      </c>
      <c r="G17" s="113">
        <f>G15+G16</f>
        <v>5000000</v>
      </c>
      <c r="H17" s="113">
        <f>H15+H16</f>
        <v>5000000</v>
      </c>
      <c r="I17" s="113">
        <f>I15+I16</f>
        <v>3429600</v>
      </c>
      <c r="J17" s="114"/>
      <c r="K17" s="92"/>
      <c r="L17" s="93"/>
      <c r="M17" s="100">
        <f>M15+M16</f>
        <v>3429600</v>
      </c>
      <c r="N17" s="79"/>
      <c r="O17" s="101"/>
      <c r="P17" s="102">
        <f>O17+I17</f>
        <v>3429600</v>
      </c>
      <c r="Q17" s="83"/>
      <c r="R17" s="84"/>
    </row>
    <row r="18" spans="1:18" ht="15">
      <c r="A18" s="85"/>
      <c r="B18" s="86"/>
      <c r="C18" s="87"/>
      <c r="D18" s="85"/>
      <c r="E18" s="108"/>
      <c r="F18" s="115" t="s">
        <v>52</v>
      </c>
      <c r="G18" s="116"/>
      <c r="H18" s="117"/>
      <c r="I18" s="113"/>
      <c r="J18" s="114"/>
      <c r="K18" s="92"/>
      <c r="L18" s="93"/>
      <c r="M18" s="100"/>
      <c r="N18" s="100">
        <v>1390</v>
      </c>
      <c r="O18" s="101"/>
      <c r="P18" s="102">
        <f>N18</f>
        <v>1390</v>
      </c>
      <c r="Q18" s="83"/>
      <c r="R18" s="84"/>
    </row>
    <row r="19" spans="1:18" ht="15">
      <c r="A19" s="85"/>
      <c r="B19" s="86"/>
      <c r="C19" s="104"/>
      <c r="D19" s="85"/>
      <c r="E19" s="8"/>
      <c r="F19" s="115" t="s">
        <v>38</v>
      </c>
      <c r="G19" s="116"/>
      <c r="H19" s="118"/>
      <c r="I19" s="119"/>
      <c r="J19" s="114"/>
      <c r="K19" s="92"/>
      <c r="L19" s="93"/>
      <c r="M19" s="100">
        <v>2762176</v>
      </c>
      <c r="N19" s="79"/>
      <c r="O19" s="101">
        <f>M19</f>
        <v>2762176</v>
      </c>
      <c r="P19" s="102">
        <f>O19+I19</f>
        <v>2762176</v>
      </c>
      <c r="Q19" s="88"/>
      <c r="R19" s="107"/>
    </row>
    <row r="20" spans="1:18" ht="15.75" thickBot="1">
      <c r="A20" s="85"/>
      <c r="B20" s="86"/>
      <c r="C20" s="120"/>
      <c r="D20" s="121"/>
      <c r="E20" s="31"/>
      <c r="F20" s="122" t="s">
        <v>53</v>
      </c>
      <c r="G20" s="123"/>
      <c r="H20" s="124"/>
      <c r="I20" s="125"/>
      <c r="J20" s="126"/>
      <c r="K20" s="127"/>
      <c r="L20" s="125"/>
      <c r="M20" s="128">
        <f>-666488-240000</f>
        <v>-906488</v>
      </c>
      <c r="N20" s="126"/>
      <c r="O20" s="129"/>
      <c r="P20" s="130">
        <f>M20</f>
        <v>-906488</v>
      </c>
      <c r="Q20" s="131"/>
      <c r="R20" s="132"/>
    </row>
    <row r="21" spans="1:18" ht="15.75" thickBot="1">
      <c r="A21" s="133"/>
      <c r="B21" s="134"/>
      <c r="C21" s="135"/>
      <c r="D21" s="136"/>
      <c r="E21" s="137" t="s">
        <v>54</v>
      </c>
      <c r="F21" s="138"/>
      <c r="G21" s="139">
        <f>G8+G15+G14+G16</f>
        <v>61282000</v>
      </c>
      <c r="H21" s="139">
        <f>H8+H14+H17</f>
        <v>61282000</v>
      </c>
      <c r="I21" s="140">
        <f>I8+I14+I17</f>
        <v>50516772.4</v>
      </c>
      <c r="J21" s="139">
        <f>J8+J15+J14</f>
        <v>0</v>
      </c>
      <c r="K21" s="139">
        <f>K8+K15+K14</f>
        <v>122500</v>
      </c>
      <c r="L21" s="139">
        <f>L8+L14</f>
        <v>12790535</v>
      </c>
      <c r="M21" s="139">
        <f>M8+M17+M14+M19+M18</f>
        <v>40365913.4</v>
      </c>
      <c r="N21" s="139">
        <f>N8+N17+N14+N19+N18</f>
        <v>1390</v>
      </c>
      <c r="O21" s="141">
        <f>SUM(O6:O20)</f>
        <v>2762176</v>
      </c>
      <c r="P21" s="142">
        <f>SUM(P6:P20)</f>
        <v>39460815.4</v>
      </c>
      <c r="Q21" s="138">
        <v>38</v>
      </c>
      <c r="R21" s="143">
        <v>34</v>
      </c>
    </row>
    <row r="22" spans="1:13" ht="12.75">
      <c r="A22" s="144"/>
      <c r="B22" s="145"/>
      <c r="C22" s="146"/>
      <c r="D22" s="146"/>
      <c r="E22" s="146"/>
      <c r="F22" s="146"/>
      <c r="G22" s="146"/>
      <c r="H22" s="146"/>
      <c r="I22" s="147"/>
      <c r="J22" s="146"/>
      <c r="M22" s="148"/>
    </row>
    <row r="23" spans="1:16" ht="12.75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M23" s="148"/>
      <c r="O23" s="14"/>
      <c r="P23" s="14"/>
    </row>
    <row r="24" spans="1:13" ht="12.75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M24" s="148"/>
    </row>
    <row r="25" spans="1:13" ht="12.75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M25" s="148"/>
    </row>
    <row r="26" spans="1:18" ht="12.75">
      <c r="A26" s="149"/>
      <c r="B26" s="149"/>
      <c r="C26" s="149"/>
      <c r="D26" s="149"/>
      <c r="E26" s="149"/>
      <c r="F26" s="149"/>
      <c r="G26" s="150"/>
      <c r="H26" s="151"/>
      <c r="I26" s="152"/>
      <c r="J26" s="153"/>
      <c r="K26" s="149"/>
      <c r="L26" s="149"/>
      <c r="M26" s="149"/>
      <c r="N26" s="149"/>
      <c r="O26" s="149"/>
      <c r="P26" s="149"/>
      <c r="Q26" s="149"/>
      <c r="R26" s="149"/>
    </row>
    <row r="27" spans="1:18" ht="15">
      <c r="A27" s="149"/>
      <c r="B27" s="149"/>
      <c r="C27" s="149"/>
      <c r="D27" s="149"/>
      <c r="E27" s="149"/>
      <c r="F27" s="149"/>
      <c r="G27" s="154"/>
      <c r="H27" s="154"/>
      <c r="I27" s="152"/>
      <c r="J27" s="153"/>
      <c r="K27" s="149"/>
      <c r="L27" s="149"/>
      <c r="M27" s="149"/>
      <c r="N27" s="149"/>
      <c r="O27" s="149"/>
      <c r="P27" s="149"/>
      <c r="Q27" s="149"/>
      <c r="R27" s="149"/>
    </row>
  </sheetData>
  <sheetProtection/>
  <mergeCells count="9">
    <mergeCell ref="A27:F27"/>
    <mergeCell ref="K27:R27"/>
    <mergeCell ref="K2:R2"/>
    <mergeCell ref="Q4:R4"/>
    <mergeCell ref="F18:G18"/>
    <mergeCell ref="F19:G19"/>
    <mergeCell ref="F20:G20"/>
    <mergeCell ref="A26:F26"/>
    <mergeCell ref="K26:R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Klarita Bejko</cp:lastModifiedBy>
  <cp:lastPrinted>2020-12-22T09:30:13Z</cp:lastPrinted>
  <dcterms:created xsi:type="dcterms:W3CDTF">2004-06-15T07:48:35Z</dcterms:created>
  <dcterms:modified xsi:type="dcterms:W3CDTF">2023-11-23T14:28:39Z</dcterms:modified>
  <cp:category/>
  <cp:version/>
  <cp:contentType/>
  <cp:contentStatus/>
</cp:coreProperties>
</file>