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Realizimi vjetor 2023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0" i="1" l="1"/>
  <c r="N20" i="1"/>
  <c r="P18" i="1"/>
  <c r="I17" i="1"/>
  <c r="M17" i="1" s="1"/>
  <c r="P17" i="1" s="1"/>
  <c r="H17" i="1"/>
  <c r="G17" i="1"/>
  <c r="J14" i="1"/>
  <c r="I14" i="1"/>
  <c r="M13" i="1"/>
  <c r="I13" i="1"/>
  <c r="H13" i="1"/>
  <c r="G13" i="1"/>
  <c r="M12" i="1"/>
  <c r="H12" i="1"/>
  <c r="M11" i="1"/>
  <c r="H11" i="1"/>
  <c r="M10" i="1"/>
  <c r="H10" i="1"/>
  <c r="L9" i="1"/>
  <c r="L14" i="1" s="1"/>
  <c r="K9" i="1"/>
  <c r="K14" i="1" s="1"/>
  <c r="I9" i="1"/>
  <c r="H9" i="1"/>
  <c r="H14" i="1" s="1"/>
  <c r="G9" i="1"/>
  <c r="G14" i="1" s="1"/>
  <c r="K8" i="1"/>
  <c r="K20" i="1" s="1"/>
  <c r="J8" i="1"/>
  <c r="J20" i="1" s="1"/>
  <c r="H8" i="1"/>
  <c r="L7" i="1"/>
  <c r="L8" i="1" s="1"/>
  <c r="L20" i="1" s="1"/>
  <c r="I7" i="1"/>
  <c r="I8" i="1" s="1"/>
  <c r="H7" i="1"/>
  <c r="G7" i="1"/>
  <c r="R6" i="1"/>
  <c r="R20" i="1" s="1"/>
  <c r="L6" i="1"/>
  <c r="I6" i="1"/>
  <c r="M6" i="1" s="1"/>
  <c r="H6" i="1"/>
  <c r="G6" i="1"/>
  <c r="G8" i="1" s="1"/>
  <c r="I20" i="1" l="1"/>
  <c r="M8" i="1"/>
  <c r="G20" i="1"/>
  <c r="H20" i="1"/>
  <c r="M7" i="1"/>
  <c r="M9" i="1"/>
  <c r="M14" i="1" s="1"/>
  <c r="P14" i="1" s="1"/>
  <c r="R7" i="1"/>
  <c r="R8" i="1" s="1"/>
  <c r="R9" i="1" s="1"/>
  <c r="P8" i="1" l="1"/>
  <c r="P20" i="1" s="1"/>
  <c r="M20" i="1"/>
</calcChain>
</file>

<file path=xl/sharedStrings.xml><?xml version="1.0" encoding="utf-8"?>
<sst xmlns="http://schemas.openxmlformats.org/spreadsheetml/2006/main" count="52" uniqueCount="37">
  <si>
    <t>AUTORITETI  KOMBËTAR PËR SIGURINË E INFORMACIONIT TË KLASIFIKUAR (AKSIK)</t>
  </si>
  <si>
    <t>PERIUDHA 01 Janar - 31 Dhjetor 2023</t>
  </si>
  <si>
    <t>KOD</t>
  </si>
  <si>
    <t>GR</t>
  </si>
  <si>
    <t>PROG</t>
  </si>
  <si>
    <t>KAP</t>
  </si>
  <si>
    <t>PROJEKT</t>
  </si>
  <si>
    <t>ART</t>
  </si>
  <si>
    <t>PLAN VJETOR</t>
  </si>
  <si>
    <t>PL THESARI</t>
  </si>
  <si>
    <t>SHPENZ THESARI</t>
  </si>
  <si>
    <t>Fatura te papaguara</t>
  </si>
  <si>
    <t>XHIRIME   TE  BRENDSHME</t>
  </si>
  <si>
    <t>Sigurime dhe Tatime</t>
  </si>
  <si>
    <t>BANKA</t>
  </si>
  <si>
    <t>Memo Kredi</t>
  </si>
  <si>
    <t>Te mbartura nga 2022</t>
  </si>
  <si>
    <t>Total Banka</t>
  </si>
  <si>
    <t>NR PUNONJ</t>
  </si>
  <si>
    <t>I</t>
  </si>
  <si>
    <t>J</t>
  </si>
  <si>
    <t>K</t>
  </si>
  <si>
    <t>L</t>
  </si>
  <si>
    <t>M=I+J-K-L</t>
  </si>
  <si>
    <t>N</t>
  </si>
  <si>
    <t>O</t>
  </si>
  <si>
    <t>PLAN</t>
  </si>
  <si>
    <t>FAKT</t>
  </si>
  <si>
    <t>01150</t>
  </si>
  <si>
    <t>98704AF</t>
  </si>
  <si>
    <t>M870064</t>
  </si>
  <si>
    <t>M870292</t>
  </si>
  <si>
    <t>Totali</t>
  </si>
  <si>
    <t>Shenim:</t>
  </si>
  <si>
    <t>2,216,500 leke, fatura te likujduara ne Janar 2023, per shpenzime te vitit 2022</t>
  </si>
  <si>
    <t>1,706,550 leke, fatura te likujduara ne Janar 2024, per shpenzime te vitit 2023</t>
  </si>
  <si>
    <t>72,903,778.3 lekë, është e barabartë me 53,570,760.3 + 19,312,618 + 20,400 lekë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</si>
</sst>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  <numFmt numFmtId="166" formatCode="#,##0.0_);\(#,##0.0\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</font>
    <font>
      <b/>
      <sz val="12"/>
      <name val="Times New Roman"/>
      <family val="1"/>
    </font>
    <font>
      <b/>
      <sz val="9"/>
      <name val="Arial"/>
      <family val="2"/>
    </font>
    <font>
      <b/>
      <sz val="8"/>
      <name val="Arial"/>
      <family val="2"/>
    </font>
    <font>
      <sz val="11"/>
      <name val="Calibri"/>
      <family val="2"/>
      <scheme val="minor"/>
    </font>
    <font>
      <b/>
      <sz val="10"/>
      <name val="Arial"/>
      <family val="2"/>
    </font>
    <font>
      <b/>
      <sz val="11"/>
      <name val="Calibri"/>
      <family val="2"/>
      <scheme val="minor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1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4">
    <xf numFmtId="0" fontId="0" fillId="0" borderId="0" xfId="0"/>
    <xf numFmtId="0" fontId="3" fillId="0" borderId="0" xfId="0" applyFont="1" applyAlignment="1"/>
    <xf numFmtId="0" fontId="0" fillId="0" borderId="0" xfId="0" applyAlignment="1">
      <alignment horizontal="center" vertical="center"/>
    </xf>
    <xf numFmtId="0" fontId="0" fillId="0" borderId="0" xfId="0" applyAlignment="1"/>
    <xf numFmtId="164" fontId="0" fillId="0" borderId="0" xfId="1" applyNumberFormat="1" applyFont="1" applyAlignment="1"/>
    <xf numFmtId="165" fontId="0" fillId="0" borderId="0" xfId="1" applyNumberFormat="1" applyFont="1" applyAlignment="1"/>
    <xf numFmtId="0" fontId="5" fillId="0" borderId="0" xfId="0" applyFont="1" applyAlignment="1">
      <alignment vertical="center"/>
    </xf>
    <xf numFmtId="0" fontId="6" fillId="3" borderId="1" xfId="0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164" fontId="6" fillId="3" borderId="1" xfId="1" applyNumberFormat="1" applyFont="1" applyFill="1" applyBorder="1" applyAlignment="1">
      <alignment horizontal="center"/>
    </xf>
    <xf numFmtId="165" fontId="6" fillId="3" borderId="2" xfId="1" applyNumberFormat="1" applyFont="1" applyFill="1" applyBorder="1" applyAlignment="1">
      <alignment horizontal="center" wrapText="1"/>
    </xf>
    <xf numFmtId="0" fontId="6" fillId="3" borderId="1" xfId="0" applyFont="1" applyFill="1" applyBorder="1" applyAlignment="1">
      <alignment horizontal="center" wrapText="1"/>
    </xf>
    <xf numFmtId="0" fontId="7" fillId="3" borderId="1" xfId="0" applyFont="1" applyFill="1" applyBorder="1" applyAlignment="1">
      <alignment horizontal="center" wrapText="1"/>
    </xf>
    <xf numFmtId="0" fontId="6" fillId="3" borderId="3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 wrapText="1"/>
    </xf>
    <xf numFmtId="165" fontId="6" fillId="3" borderId="6" xfId="1" applyNumberFormat="1" applyFont="1" applyFill="1" applyBorder="1" applyAlignment="1">
      <alignment horizontal="center" wrapText="1"/>
    </xf>
    <xf numFmtId="0" fontId="6" fillId="3" borderId="7" xfId="0" applyFont="1" applyFill="1" applyBorder="1" applyAlignment="1"/>
    <xf numFmtId="0" fontId="6" fillId="3" borderId="8" xfId="0" applyFont="1" applyFill="1" applyBorder="1" applyAlignment="1">
      <alignment horizontal="center" vertical="center"/>
    </xf>
    <xf numFmtId="0" fontId="6" fillId="3" borderId="8" xfId="0" applyFont="1" applyFill="1" applyBorder="1" applyAlignment="1"/>
    <xf numFmtId="0" fontId="6" fillId="3" borderId="9" xfId="0" applyFont="1" applyFill="1" applyBorder="1" applyAlignment="1"/>
    <xf numFmtId="0" fontId="6" fillId="3" borderId="10" xfId="0" applyFont="1" applyFill="1" applyBorder="1" applyAlignment="1"/>
    <xf numFmtId="0" fontId="6" fillId="3" borderId="11" xfId="0" applyFont="1" applyFill="1" applyBorder="1" applyAlignment="1"/>
    <xf numFmtId="164" fontId="6" fillId="3" borderId="7" xfId="1" applyNumberFormat="1" applyFont="1" applyFill="1" applyBorder="1" applyAlignment="1"/>
    <xf numFmtId="165" fontId="6" fillId="3" borderId="8" xfId="1" applyNumberFormat="1" applyFont="1" applyFill="1" applyBorder="1" applyAlignment="1"/>
    <xf numFmtId="165" fontId="6" fillId="3" borderId="12" xfId="1" applyNumberFormat="1" applyFont="1" applyFill="1" applyBorder="1" applyAlignment="1"/>
    <xf numFmtId="0" fontId="6" fillId="3" borderId="4" xfId="0" applyFont="1" applyFill="1" applyBorder="1" applyAlignment="1"/>
    <xf numFmtId="0" fontId="6" fillId="3" borderId="5" xfId="0" applyFont="1" applyFill="1" applyBorder="1" applyAlignment="1"/>
    <xf numFmtId="0" fontId="0" fillId="0" borderId="13" xfId="0" applyBorder="1" applyAlignment="1"/>
    <xf numFmtId="0" fontId="0" fillId="0" borderId="14" xfId="0" applyBorder="1" applyAlignment="1">
      <alignment horizontal="center" vertical="center"/>
    </xf>
    <xf numFmtId="0" fontId="0" fillId="0" borderId="14" xfId="0" quotePrefix="1" applyBorder="1" applyAlignment="1"/>
    <xf numFmtId="0" fontId="0" fillId="0" borderId="15" xfId="0" applyBorder="1" applyAlignment="1"/>
    <xf numFmtId="0" fontId="0" fillId="2" borderId="16" xfId="0" applyFill="1" applyBorder="1" applyAlignment="1"/>
    <xf numFmtId="164" fontId="8" fillId="2" borderId="17" xfId="1" applyNumberFormat="1" applyFont="1" applyFill="1" applyBorder="1"/>
    <xf numFmtId="164" fontId="1" fillId="2" borderId="15" xfId="1" applyNumberFormat="1" applyFont="1" applyFill="1" applyBorder="1"/>
    <xf numFmtId="165" fontId="1" fillId="0" borderId="18" xfId="1" applyNumberFormat="1" applyFont="1" applyBorder="1"/>
    <xf numFmtId="164" fontId="1" fillId="0" borderId="19" xfId="1" applyNumberFormat="1" applyFont="1" applyBorder="1"/>
    <xf numFmtId="164" fontId="1" fillId="0" borderId="14" xfId="1" applyNumberFormat="1" applyFont="1" applyBorder="1"/>
    <xf numFmtId="164" fontId="1" fillId="0" borderId="13" xfId="1" applyNumberFormat="1" applyFont="1" applyBorder="1"/>
    <xf numFmtId="165" fontId="1" fillId="0" borderId="15" xfId="1" applyNumberFormat="1" applyFont="1" applyBorder="1"/>
    <xf numFmtId="0" fontId="0" fillId="0" borderId="20" xfId="0" applyBorder="1" applyAlignment="1"/>
    <xf numFmtId="3" fontId="0" fillId="0" borderId="21" xfId="0" applyNumberFormat="1" applyBorder="1" applyAlignment="1"/>
    <xf numFmtId="0" fontId="0" fillId="0" borderId="22" xfId="0" applyBorder="1" applyAlignment="1"/>
    <xf numFmtId="0" fontId="0" fillId="0" borderId="23" xfId="0" applyBorder="1" applyAlignment="1">
      <alignment horizontal="center" vertical="center"/>
    </xf>
    <xf numFmtId="0" fontId="0" fillId="0" borderId="23" xfId="0" quotePrefix="1" applyBorder="1" applyAlignment="1"/>
    <xf numFmtId="0" fontId="0" fillId="2" borderId="24" xfId="0" applyFill="1" applyBorder="1" applyAlignment="1"/>
    <xf numFmtId="164" fontId="8" fillId="2" borderId="21" xfId="1" applyNumberFormat="1" applyFont="1" applyFill="1" applyBorder="1"/>
    <xf numFmtId="165" fontId="8" fillId="0" borderId="22" xfId="1" applyNumberFormat="1" applyFont="1" applyBorder="1"/>
    <xf numFmtId="164" fontId="1" fillId="0" borderId="25" xfId="1" applyNumberFormat="1" applyFont="1" applyBorder="1"/>
    <xf numFmtId="164" fontId="1" fillId="0" borderId="23" xfId="1" applyNumberFormat="1" applyFont="1" applyBorder="1"/>
    <xf numFmtId="164" fontId="1" fillId="0" borderId="22" xfId="1" applyNumberFormat="1" applyFont="1" applyBorder="1"/>
    <xf numFmtId="0" fontId="0" fillId="0" borderId="21" xfId="0" applyBorder="1" applyAlignment="1"/>
    <xf numFmtId="0" fontId="9" fillId="0" borderId="15" xfId="0" applyFont="1" applyBorder="1" applyAlignment="1"/>
    <xf numFmtId="0" fontId="2" fillId="2" borderId="24" xfId="0" applyFont="1" applyFill="1" applyBorder="1" applyAlignment="1"/>
    <xf numFmtId="164" fontId="2" fillId="2" borderId="26" xfId="1" applyNumberFormat="1" applyFont="1" applyFill="1" applyBorder="1"/>
    <xf numFmtId="164" fontId="2" fillId="2" borderId="27" xfId="1" applyNumberFormat="1" applyFont="1" applyFill="1" applyBorder="1"/>
    <xf numFmtId="165" fontId="10" fillId="0" borderId="22" xfId="1" applyNumberFormat="1" applyFont="1" applyBorder="1"/>
    <xf numFmtId="164" fontId="2" fillId="0" borderId="25" xfId="1" applyNumberFormat="1" applyFont="1" applyBorder="1"/>
    <xf numFmtId="164" fontId="2" fillId="0" borderId="26" xfId="1" applyNumberFormat="1" applyFont="1" applyBorder="1"/>
    <xf numFmtId="164" fontId="2" fillId="0" borderId="19" xfId="1" applyNumberFormat="1" applyFont="1" applyBorder="1"/>
    <xf numFmtId="164" fontId="2" fillId="0" borderId="13" xfId="1" applyNumberFormat="1" applyFont="1" applyBorder="1"/>
    <xf numFmtId="165" fontId="2" fillId="0" borderId="15" xfId="1" applyNumberFormat="1" applyFont="1" applyBorder="1"/>
    <xf numFmtId="164" fontId="1" fillId="2" borderId="26" xfId="1" applyNumberFormat="1" applyFont="1" applyFill="1" applyBorder="1"/>
    <xf numFmtId="164" fontId="1" fillId="2" borderId="25" xfId="1" applyNumberFormat="1" applyFont="1" applyFill="1" applyBorder="1"/>
    <xf numFmtId="165" fontId="1" fillId="0" borderId="22" xfId="1" applyNumberFormat="1" applyFont="1" applyBorder="1"/>
    <xf numFmtId="0" fontId="0" fillId="0" borderId="23" xfId="0" applyBorder="1" applyAlignment="1"/>
    <xf numFmtId="165" fontId="2" fillId="0" borderId="22" xfId="1" applyNumberFormat="1" applyFont="1" applyBorder="1"/>
    <xf numFmtId="164" fontId="2" fillId="0" borderId="22" xfId="1" applyNumberFormat="1" applyFont="1" applyBorder="1"/>
    <xf numFmtId="165" fontId="2" fillId="0" borderId="27" xfId="1" applyNumberFormat="1" applyFont="1" applyBorder="1"/>
    <xf numFmtId="0" fontId="0" fillId="0" borderId="24" xfId="0" applyBorder="1" applyAlignment="1"/>
    <xf numFmtId="0" fontId="0" fillId="0" borderId="26" xfId="0" applyBorder="1" applyAlignment="1"/>
    <xf numFmtId="0" fontId="3" fillId="0" borderId="27" xfId="0" applyFont="1" applyBorder="1" applyAlignment="1"/>
    <xf numFmtId="0" fontId="3" fillId="2" borderId="24" xfId="0" applyFont="1" applyFill="1" applyBorder="1" applyAlignment="1"/>
    <xf numFmtId="164" fontId="2" fillId="0" borderId="25" xfId="1" applyNumberFormat="1" applyFont="1" applyBorder="1" applyAlignment="1">
      <alignment horizontal="center"/>
    </xf>
    <xf numFmtId="164" fontId="2" fillId="0" borderId="23" xfId="1" applyNumberFormat="1" applyFont="1" applyBorder="1"/>
    <xf numFmtId="0" fontId="9" fillId="0" borderId="22" xfId="0" applyFont="1" applyBorder="1" applyAlignment="1"/>
    <xf numFmtId="0" fontId="9" fillId="0" borderId="23" xfId="0" applyFont="1" applyBorder="1" applyAlignment="1">
      <alignment horizontal="center" vertical="center"/>
    </xf>
    <xf numFmtId="0" fontId="9" fillId="0" borderId="23" xfId="0" quotePrefix="1" applyFont="1" applyBorder="1" applyAlignment="1"/>
    <xf numFmtId="0" fontId="9" fillId="0" borderId="27" xfId="0" applyFont="1" applyBorder="1" applyAlignment="1"/>
    <xf numFmtId="0" fontId="9" fillId="2" borderId="24" xfId="0" applyFont="1" applyFill="1" applyBorder="1" applyAlignment="1"/>
    <xf numFmtId="164" fontId="2" fillId="2" borderId="25" xfId="1" applyNumberFormat="1" applyFont="1" applyFill="1" applyBorder="1"/>
    <xf numFmtId="0" fontId="9" fillId="0" borderId="20" xfId="0" applyFont="1" applyBorder="1" applyAlignment="1"/>
    <xf numFmtId="0" fontId="9" fillId="0" borderId="21" xfId="0" applyFont="1" applyBorder="1" applyAlignment="1"/>
    <xf numFmtId="164" fontId="9" fillId="2" borderId="27" xfId="1" applyNumberFormat="1" applyFont="1" applyFill="1" applyBorder="1" applyAlignment="1"/>
    <xf numFmtId="165" fontId="9" fillId="2" borderId="22" xfId="1" applyNumberFormat="1" applyFont="1" applyFill="1" applyBorder="1" applyAlignment="1"/>
    <xf numFmtId="0" fontId="9" fillId="2" borderId="25" xfId="0" applyFont="1" applyFill="1" applyBorder="1" applyAlignment="1"/>
    <xf numFmtId="0" fontId="0" fillId="0" borderId="28" xfId="0" applyBorder="1" applyAlignment="1"/>
    <xf numFmtId="0" fontId="0" fillId="0" borderId="29" xfId="0" applyBorder="1" applyAlignment="1"/>
    <xf numFmtId="0" fontId="0" fillId="0" borderId="30" xfId="0" applyBorder="1" applyAlignment="1"/>
    <xf numFmtId="164" fontId="1" fillId="0" borderId="30" xfId="1" applyNumberFormat="1" applyFont="1" applyBorder="1"/>
    <xf numFmtId="165" fontId="2" fillId="0" borderId="29" xfId="1" applyNumberFormat="1" applyFont="1" applyBorder="1"/>
    <xf numFmtId="164" fontId="2" fillId="0" borderId="31" xfId="1" applyNumberFormat="1" applyFont="1" applyBorder="1"/>
    <xf numFmtId="164" fontId="2" fillId="0" borderId="28" xfId="1" applyNumberFormat="1" applyFont="1" applyBorder="1"/>
    <xf numFmtId="164" fontId="2" fillId="0" borderId="29" xfId="1" applyNumberFormat="1" applyFont="1" applyBorder="1"/>
    <xf numFmtId="166" fontId="2" fillId="0" borderId="29" xfId="1" applyNumberFormat="1" applyFont="1" applyBorder="1"/>
    <xf numFmtId="165" fontId="2" fillId="0" borderId="30" xfId="1" applyNumberFormat="1" applyFont="1" applyBorder="1"/>
    <xf numFmtId="0" fontId="0" fillId="0" borderId="32" xfId="0" applyBorder="1" applyAlignment="1"/>
    <xf numFmtId="0" fontId="0" fillId="0" borderId="33" xfId="0" applyBorder="1" applyAlignment="1"/>
    <xf numFmtId="0" fontId="2" fillId="0" borderId="29" xfId="0" applyFont="1" applyBorder="1" applyAlignment="1"/>
    <xf numFmtId="0" fontId="2" fillId="0" borderId="28" xfId="0" applyFont="1" applyBorder="1" applyAlignment="1">
      <alignment horizontal="center" vertical="center"/>
    </xf>
    <xf numFmtId="0" fontId="2" fillId="0" borderId="8" xfId="0" applyFont="1" applyBorder="1" applyAlignment="1"/>
    <xf numFmtId="0" fontId="2" fillId="0" borderId="7" xfId="0" applyFont="1" applyBorder="1" applyAlignment="1"/>
    <xf numFmtId="0" fontId="2" fillId="0" borderId="9" xfId="0" applyFont="1" applyBorder="1" applyAlignment="1"/>
    <xf numFmtId="0" fontId="2" fillId="0" borderId="10" xfId="0" applyFont="1" applyBorder="1" applyAlignment="1"/>
    <xf numFmtId="164" fontId="2" fillId="0" borderId="11" xfId="0" applyNumberFormat="1" applyFont="1" applyBorder="1" applyAlignment="1"/>
    <xf numFmtId="164" fontId="2" fillId="0" borderId="11" xfId="1" applyNumberFormat="1" applyFont="1" applyBorder="1" applyAlignment="1"/>
    <xf numFmtId="165" fontId="2" fillId="0" borderId="11" xfId="1" applyNumberFormat="1" applyFont="1" applyBorder="1" applyAlignment="1"/>
    <xf numFmtId="37" fontId="2" fillId="0" borderId="7" xfId="0" applyNumberFormat="1" applyFont="1" applyBorder="1" applyAlignment="1"/>
    <xf numFmtId="165" fontId="2" fillId="0" borderId="12" xfId="1" applyNumberFormat="1" applyFont="1" applyBorder="1" applyAlignment="1"/>
    <xf numFmtId="0" fontId="2" fillId="0" borderId="11" xfId="0" applyFont="1" applyBorder="1" applyAlignment="1"/>
    <xf numFmtId="0" fontId="9" fillId="0" borderId="0" xfId="0" applyFont="1" applyFill="1" applyAlignment="1"/>
    <xf numFmtId="0" fontId="9" fillId="0" borderId="0" xfId="0" applyFont="1" applyFill="1" applyAlignment="1">
      <alignment horizontal="left"/>
    </xf>
    <xf numFmtId="0" fontId="0" fillId="0" borderId="0" xfId="0" applyFill="1" applyAlignment="1"/>
    <xf numFmtId="164" fontId="0" fillId="0" borderId="0" xfId="1" applyNumberFormat="1" applyFont="1" applyFill="1" applyAlignment="1"/>
    <xf numFmtId="165" fontId="0" fillId="0" borderId="0" xfId="1" applyNumberFormat="1" applyFont="1" applyFill="1" applyAlignment="1"/>
    <xf numFmtId="166" fontId="0" fillId="0" borderId="0" xfId="0" applyNumberFormat="1" applyFill="1" applyAlignment="1"/>
    <xf numFmtId="0" fontId="9" fillId="2" borderId="0" xfId="0" applyFont="1" applyFill="1" applyAlignment="1">
      <alignment horizontal="left"/>
    </xf>
    <xf numFmtId="0" fontId="0" fillId="2" borderId="0" xfId="0" applyFill="1" applyAlignment="1"/>
    <xf numFmtId="164" fontId="4" fillId="2" borderId="0" xfId="1" applyNumberFormat="1" applyFont="1" applyFill="1" applyAlignment="1"/>
    <xf numFmtId="165" fontId="4" fillId="2" borderId="0" xfId="1" applyNumberFormat="1" applyFont="1" applyFill="1" applyAlignment="1"/>
    <xf numFmtId="164" fontId="0" fillId="0" borderId="0" xfId="0" applyNumberFormat="1" applyFill="1" applyAlignment="1"/>
    <xf numFmtId="0" fontId="11" fillId="2" borderId="0" xfId="0" applyFont="1" applyFill="1" applyAlignment="1"/>
    <xf numFmtId="164" fontId="11" fillId="2" borderId="0" xfId="1" applyNumberFormat="1" applyFont="1" applyFill="1" applyAlignment="1"/>
    <xf numFmtId="165" fontId="11" fillId="2" borderId="0" xfId="1" applyNumberFormat="1" applyFont="1" applyFill="1" applyAlignment="1"/>
    <xf numFmtId="0" fontId="5" fillId="2" borderId="0" xfId="0" applyFont="1" applyFill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0" fontId="9" fillId="2" borderId="23" xfId="0" applyFont="1" applyFill="1" applyBorder="1" applyAlignment="1">
      <alignment horizontal="center"/>
    </xf>
    <xf numFmtId="0" fontId="9" fillId="2" borderId="25" xfId="0" applyFont="1" applyFill="1" applyBorder="1" applyAlignment="1">
      <alignment horizontal="center"/>
    </xf>
    <xf numFmtId="0" fontId="9" fillId="0" borderId="28" xfId="0" applyFont="1" applyBorder="1" applyAlignment="1">
      <alignment horizontal="center"/>
    </xf>
    <xf numFmtId="0" fontId="9" fillId="0" borderId="31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egjistri%20i%20realizimit%20te%20prokurimeve%20202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I"/>
      <sheetName val="raport vjetor"/>
      <sheetName val="Tab .nr 1 "/>
      <sheetName val="Tab.nr.2 mujore"/>
      <sheetName val="Tab.nr.2 realiz prog "/>
      <sheetName val="realiz 602"/>
      <sheetName val="ditari bankes"/>
      <sheetName val="realiz 600"/>
      <sheetName val="Numri i Punonjesve "/>
      <sheetName val="parash.2023"/>
    </sheetNames>
    <sheetDataSet>
      <sheetData sheetId="0"/>
      <sheetData sheetId="1">
        <row r="16">
          <cell r="E16">
            <v>47499000</v>
          </cell>
          <cell r="F16">
            <v>47224506</v>
          </cell>
        </row>
        <row r="17">
          <cell r="E17">
            <v>7649000</v>
          </cell>
          <cell r="F17">
            <v>7458961</v>
          </cell>
        </row>
        <row r="18">
          <cell r="E18">
            <v>26153000</v>
          </cell>
          <cell r="F18">
            <v>17583142.300000001</v>
          </cell>
        </row>
        <row r="22">
          <cell r="E22">
            <v>236000</v>
          </cell>
          <cell r="F22">
            <v>127219</v>
          </cell>
        </row>
      </sheetData>
      <sheetData sheetId="2"/>
      <sheetData sheetId="3">
        <row r="15">
          <cell r="K15">
            <v>3900000</v>
          </cell>
        </row>
        <row r="16">
          <cell r="K16">
            <v>3900000</v>
          </cell>
        </row>
        <row r="17">
          <cell r="K17">
            <v>3900000</v>
          </cell>
        </row>
        <row r="18">
          <cell r="K18">
            <v>3900000</v>
          </cell>
        </row>
        <row r="19">
          <cell r="K19">
            <v>3900000</v>
          </cell>
        </row>
        <row r="20">
          <cell r="K20">
            <v>3900000</v>
          </cell>
        </row>
        <row r="21">
          <cell r="K21">
            <v>3900000</v>
          </cell>
        </row>
        <row r="22">
          <cell r="K22">
            <v>3900000</v>
          </cell>
        </row>
        <row r="23">
          <cell r="K23">
            <v>10000000</v>
          </cell>
        </row>
        <row r="24">
          <cell r="K24">
            <v>2139000</v>
          </cell>
        </row>
        <row r="25">
          <cell r="K25">
            <v>260000</v>
          </cell>
        </row>
        <row r="28">
          <cell r="K28">
            <v>600000</v>
          </cell>
        </row>
        <row r="29">
          <cell r="K29">
            <v>600000</v>
          </cell>
        </row>
        <row r="30">
          <cell r="K30">
            <v>600000</v>
          </cell>
        </row>
        <row r="31">
          <cell r="K31">
            <v>600000</v>
          </cell>
        </row>
        <row r="32">
          <cell r="K32">
            <v>600000</v>
          </cell>
        </row>
        <row r="33">
          <cell r="K33">
            <v>2269000</v>
          </cell>
        </row>
        <row r="36">
          <cell r="K36">
            <v>1780000</v>
          </cell>
        </row>
        <row r="41">
          <cell r="K41">
            <v>2500000</v>
          </cell>
        </row>
        <row r="42">
          <cell r="K42">
            <v>2500000</v>
          </cell>
        </row>
        <row r="43">
          <cell r="K43">
            <v>2500000</v>
          </cell>
        </row>
        <row r="44">
          <cell r="K44">
            <v>2500000</v>
          </cell>
        </row>
        <row r="45">
          <cell r="K45">
            <v>2000000</v>
          </cell>
        </row>
        <row r="46">
          <cell r="K46">
            <v>2000000</v>
          </cell>
        </row>
        <row r="47">
          <cell r="K47">
            <v>2000000</v>
          </cell>
        </row>
        <row r="48">
          <cell r="K48">
            <v>2000000</v>
          </cell>
        </row>
        <row r="49">
          <cell r="K49">
            <v>2000000</v>
          </cell>
        </row>
        <row r="50">
          <cell r="K50">
            <v>1864000</v>
          </cell>
        </row>
        <row r="51">
          <cell r="K51">
            <v>1789000</v>
          </cell>
        </row>
        <row r="65">
          <cell r="K65">
            <v>236000</v>
          </cell>
        </row>
      </sheetData>
      <sheetData sheetId="4"/>
      <sheetData sheetId="5"/>
      <sheetData sheetId="6">
        <row r="288">
          <cell r="R288">
            <v>5016057</v>
          </cell>
          <cell r="S288">
            <v>1564250</v>
          </cell>
          <cell r="T288">
            <v>4676342</v>
          </cell>
          <cell r="AI288">
            <v>7458961</v>
          </cell>
        </row>
      </sheetData>
      <sheetData sheetId="7"/>
      <sheetData sheetId="8">
        <row r="9">
          <cell r="F9">
            <v>33</v>
          </cell>
        </row>
      </sheetData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5"/>
  <sheetViews>
    <sheetView tabSelected="1" workbookViewId="0">
      <selection activeCell="K30" sqref="K30"/>
    </sheetView>
  </sheetViews>
  <sheetFormatPr defaultRowHeight="15" x14ac:dyDescent="0.25"/>
  <cols>
    <col min="7" max="7" width="11.85546875" customWidth="1"/>
    <col min="8" max="8" width="12.85546875" customWidth="1"/>
    <col min="9" max="9" width="13.42578125" customWidth="1"/>
    <col min="10" max="10" width="10.28515625" customWidth="1"/>
    <col min="12" max="13" width="12" customWidth="1"/>
    <col min="15" max="15" width="10.5703125" customWidth="1"/>
    <col min="16" max="16" width="13.85546875" customWidth="1"/>
  </cols>
  <sheetData>
    <row r="1" spans="1:18" x14ac:dyDescent="0.25">
      <c r="A1" s="1"/>
      <c r="B1" s="2"/>
      <c r="C1" s="3"/>
      <c r="D1" s="3"/>
      <c r="E1" s="3"/>
      <c r="F1" s="3"/>
      <c r="G1" s="3"/>
      <c r="H1" s="4"/>
      <c r="I1" s="5"/>
      <c r="J1" s="3"/>
      <c r="K1" s="3"/>
      <c r="L1" s="3"/>
      <c r="M1" s="3"/>
      <c r="N1" s="3"/>
      <c r="O1" s="3"/>
      <c r="P1" s="5"/>
      <c r="Q1" s="3"/>
      <c r="R1" s="3"/>
    </row>
    <row r="2" spans="1:18" ht="15.75" x14ac:dyDescent="0.25">
      <c r="A2" s="6" t="s">
        <v>0</v>
      </c>
      <c r="B2" s="6"/>
      <c r="C2" s="6"/>
      <c r="D2" s="6"/>
      <c r="E2" s="6"/>
      <c r="F2" s="6"/>
      <c r="G2" s="6"/>
      <c r="H2" s="6"/>
      <c r="I2" s="6"/>
      <c r="J2" s="3"/>
      <c r="K2" s="127" t="s">
        <v>1</v>
      </c>
      <c r="L2" s="127"/>
      <c r="M2" s="127"/>
      <c r="N2" s="127"/>
      <c r="O2" s="127"/>
      <c r="P2" s="127"/>
      <c r="Q2" s="127"/>
      <c r="R2" s="127"/>
    </row>
    <row r="3" spans="1:18" ht="15.75" thickBot="1" x14ac:dyDescent="0.3">
      <c r="A3" s="3"/>
      <c r="B3" s="2"/>
      <c r="C3" s="3"/>
      <c r="D3" s="3"/>
      <c r="E3" s="3"/>
      <c r="F3" s="3"/>
      <c r="G3" s="3"/>
      <c r="H3" s="4"/>
      <c r="I3" s="5"/>
      <c r="J3" s="3"/>
      <c r="K3" s="3"/>
      <c r="L3" s="3"/>
      <c r="M3" s="3"/>
      <c r="N3" s="3"/>
      <c r="O3" s="3"/>
      <c r="P3" s="5"/>
      <c r="Q3" s="3"/>
      <c r="R3" s="3"/>
    </row>
    <row r="4" spans="1:18" ht="46.5" thickBot="1" x14ac:dyDescent="0.3">
      <c r="A4" s="7" t="s">
        <v>2</v>
      </c>
      <c r="B4" s="8" t="s">
        <v>3</v>
      </c>
      <c r="C4" s="9" t="s">
        <v>4</v>
      </c>
      <c r="D4" s="7" t="s">
        <v>5</v>
      </c>
      <c r="E4" s="10" t="s">
        <v>6</v>
      </c>
      <c r="F4" s="11" t="s">
        <v>7</v>
      </c>
      <c r="G4" s="12" t="s">
        <v>8</v>
      </c>
      <c r="H4" s="13" t="s">
        <v>9</v>
      </c>
      <c r="I4" s="14" t="s">
        <v>10</v>
      </c>
      <c r="J4" s="15" t="s">
        <v>11</v>
      </c>
      <c r="K4" s="16" t="s">
        <v>12</v>
      </c>
      <c r="L4" s="15" t="s">
        <v>13</v>
      </c>
      <c r="M4" s="17" t="s">
        <v>14</v>
      </c>
      <c r="N4" s="18" t="s">
        <v>15</v>
      </c>
      <c r="O4" s="15" t="s">
        <v>16</v>
      </c>
      <c r="P4" s="19" t="s">
        <v>17</v>
      </c>
      <c r="Q4" s="128" t="s">
        <v>18</v>
      </c>
      <c r="R4" s="129"/>
    </row>
    <row r="5" spans="1:18" ht="15.75" thickBot="1" x14ac:dyDescent="0.3">
      <c r="A5" s="20"/>
      <c r="B5" s="21"/>
      <c r="C5" s="22"/>
      <c r="D5" s="20"/>
      <c r="E5" s="23"/>
      <c r="F5" s="24"/>
      <c r="G5" s="25"/>
      <c r="H5" s="26"/>
      <c r="I5" s="27" t="s">
        <v>19</v>
      </c>
      <c r="J5" s="20" t="s">
        <v>20</v>
      </c>
      <c r="K5" s="22" t="s">
        <v>21</v>
      </c>
      <c r="L5" s="20" t="s">
        <v>22</v>
      </c>
      <c r="M5" s="23" t="s">
        <v>23</v>
      </c>
      <c r="N5" s="23" t="s">
        <v>24</v>
      </c>
      <c r="O5" s="20" t="s">
        <v>25</v>
      </c>
      <c r="P5" s="28"/>
      <c r="Q5" s="29" t="s">
        <v>26</v>
      </c>
      <c r="R5" s="30" t="s">
        <v>27</v>
      </c>
    </row>
    <row r="6" spans="1:18" x14ac:dyDescent="0.25">
      <c r="A6" s="31">
        <v>1087004</v>
      </c>
      <c r="B6" s="32">
        <v>87</v>
      </c>
      <c r="C6" s="33" t="s">
        <v>28</v>
      </c>
      <c r="D6" s="31">
        <v>1</v>
      </c>
      <c r="E6" s="34" t="s">
        <v>29</v>
      </c>
      <c r="F6" s="35">
        <v>600</v>
      </c>
      <c r="G6" s="36">
        <f>'[1]raport vjetor'!E16</f>
        <v>47499000</v>
      </c>
      <c r="H6" s="37">
        <f>3900000+'[1]Tab.nr.2 mujore'!K15+'[1]Tab.nr.2 mujore'!K16+'[1]Tab.nr.2 mujore'!K17+'[1]Tab.nr.2 mujore'!K18+'[1]Tab.nr.2 mujore'!K19+'[1]Tab.nr.2 mujore'!K20+'[1]Tab.nr.2 mujore'!K21+'[1]Tab.nr.2 mujore'!K22+'[1]Tab.nr.2 mujore'!K23+'[1]Tab.nr.2 mujore'!K24+'[1]Tab.nr.2 mujore'!K25</f>
        <v>47499000</v>
      </c>
      <c r="I6" s="38">
        <f>'[1]raport vjetor'!F16</f>
        <v>47224506</v>
      </c>
      <c r="J6" s="39">
        <v>305901</v>
      </c>
      <c r="K6" s="40"/>
      <c r="L6" s="41">
        <f>'[1]ditari bankes'!R288+'[1]ditari bankes'!S288+'[1]ditari bankes'!T288</f>
        <v>11256649</v>
      </c>
      <c r="M6" s="39">
        <f t="shared" ref="M6:M12" si="0">I6+J6-K6-L6</f>
        <v>36273758</v>
      </c>
      <c r="N6" s="39"/>
      <c r="O6" s="41"/>
      <c r="P6" s="42"/>
      <c r="Q6" s="43">
        <v>38</v>
      </c>
      <c r="R6" s="44">
        <f>'[1]Numri i Punonjesve '!F9</f>
        <v>33</v>
      </c>
    </row>
    <row r="7" spans="1:18" x14ac:dyDescent="0.25">
      <c r="A7" s="45">
        <v>1087004</v>
      </c>
      <c r="B7" s="46">
        <v>87</v>
      </c>
      <c r="C7" s="47" t="s">
        <v>28</v>
      </c>
      <c r="D7" s="45">
        <v>1</v>
      </c>
      <c r="E7" s="34" t="s">
        <v>29</v>
      </c>
      <c r="F7" s="48">
        <v>601</v>
      </c>
      <c r="G7" s="49">
        <f>'[1]raport vjetor'!E17</f>
        <v>7649000</v>
      </c>
      <c r="H7" s="37">
        <f>600000+'[1]Tab.nr.2 mujore'!K28+'[1]Tab.nr.2 mujore'!K29+'[1]Tab.nr.2 mujore'!K30+'[1]Tab.nr.2 mujore'!K31+'[1]Tab.nr.2 mujore'!K32+'[1]Tab.nr.2 mujore'!K33+'[1]Tab.nr.2 mujore'!K36</f>
        <v>7649000</v>
      </c>
      <c r="I7" s="50">
        <f>'[1]raport vjetor'!F17</f>
        <v>7458961</v>
      </c>
      <c r="J7" s="51">
        <v>0</v>
      </c>
      <c r="K7" s="52">
        <v>0</v>
      </c>
      <c r="L7" s="53">
        <f>'[1]ditari bankes'!AI288</f>
        <v>7458961</v>
      </c>
      <c r="M7" s="39">
        <f t="shared" si="0"/>
        <v>0</v>
      </c>
      <c r="N7" s="39"/>
      <c r="O7" s="41"/>
      <c r="P7" s="42"/>
      <c r="Q7" s="43">
        <v>38</v>
      </c>
      <c r="R7" s="54">
        <f>R6</f>
        <v>33</v>
      </c>
    </row>
    <row r="8" spans="1:18" x14ac:dyDescent="0.25">
      <c r="A8" s="45">
        <v>1087004</v>
      </c>
      <c r="B8" s="46">
        <v>87</v>
      </c>
      <c r="C8" s="47" t="s">
        <v>28</v>
      </c>
      <c r="D8" s="45">
        <v>1</v>
      </c>
      <c r="E8" s="55" t="s">
        <v>29</v>
      </c>
      <c r="F8" s="56">
        <v>600999</v>
      </c>
      <c r="G8" s="57">
        <f t="shared" ref="G8:L8" si="1">G6+G7</f>
        <v>55148000</v>
      </c>
      <c r="H8" s="58">
        <f>H6+H7</f>
        <v>55148000</v>
      </c>
      <c r="I8" s="59">
        <f t="shared" si="1"/>
        <v>54683467</v>
      </c>
      <c r="J8" s="60">
        <f t="shared" si="1"/>
        <v>305901</v>
      </c>
      <c r="K8" s="61">
        <f t="shared" si="1"/>
        <v>0</v>
      </c>
      <c r="L8" s="61">
        <f t="shared" si="1"/>
        <v>18715610</v>
      </c>
      <c r="M8" s="62">
        <f>I8-J8-K8-L8</f>
        <v>35661956</v>
      </c>
      <c r="N8" s="62"/>
      <c r="O8" s="63"/>
      <c r="P8" s="64">
        <f>M8</f>
        <v>35661956</v>
      </c>
      <c r="Q8" s="43">
        <v>38</v>
      </c>
      <c r="R8" s="54">
        <f>R7</f>
        <v>33</v>
      </c>
    </row>
    <row r="9" spans="1:18" x14ac:dyDescent="0.25">
      <c r="A9" s="45">
        <v>1087004</v>
      </c>
      <c r="B9" s="46">
        <v>87</v>
      </c>
      <c r="C9" s="47" t="s">
        <v>28</v>
      </c>
      <c r="D9" s="45">
        <v>1</v>
      </c>
      <c r="E9" s="34" t="s">
        <v>29</v>
      </c>
      <c r="F9" s="48">
        <v>602</v>
      </c>
      <c r="G9" s="65">
        <f>'[1]raport vjetor'!E18</f>
        <v>26153000</v>
      </c>
      <c r="H9" s="37">
        <f>2500000+'[1]Tab.nr.2 mujore'!K41+'[1]Tab.nr.2 mujore'!K42+'[1]Tab.nr.2 mujore'!K43+'[1]Tab.nr.2 mujore'!K44+'[1]Tab.nr.2 mujore'!K45+'[1]Tab.nr.2 mujore'!K46+'[1]Tab.nr.2 mujore'!K47+'[1]Tab.nr.2 mujore'!K48+'[1]Tab.nr.2 mujore'!K49+'[1]Tab.nr.2 mujore'!K50+'[1]Tab.nr.2 mujore'!K51</f>
        <v>26153000</v>
      </c>
      <c r="I9" s="50">
        <f>'[1]raport vjetor'!F18</f>
        <v>17583142.300000001</v>
      </c>
      <c r="J9" s="66">
        <v>1400649</v>
      </c>
      <c r="K9" s="52">
        <f>5400+15000</f>
        <v>20400</v>
      </c>
      <c r="L9" s="53">
        <f>381576+26830+26830+161772</f>
        <v>597008</v>
      </c>
      <c r="M9" s="39">
        <f>I9-K9-L9-J9</f>
        <v>15565085.300000001</v>
      </c>
      <c r="N9" s="39"/>
      <c r="O9" s="41"/>
      <c r="P9" s="42"/>
      <c r="Q9" s="43">
        <v>38</v>
      </c>
      <c r="R9" s="54">
        <f>R8</f>
        <v>33</v>
      </c>
    </row>
    <row r="10" spans="1:18" x14ac:dyDescent="0.25">
      <c r="A10" s="45">
        <v>1087004</v>
      </c>
      <c r="B10" s="46">
        <v>87</v>
      </c>
      <c r="C10" s="47" t="s">
        <v>28</v>
      </c>
      <c r="D10" s="45">
        <v>1</v>
      </c>
      <c r="E10" s="34"/>
      <c r="F10" s="48">
        <v>603</v>
      </c>
      <c r="G10" s="65">
        <v>0</v>
      </c>
      <c r="H10" s="37">
        <f>G10</f>
        <v>0</v>
      </c>
      <c r="I10" s="67">
        <v>0</v>
      </c>
      <c r="J10" s="51"/>
      <c r="K10" s="52"/>
      <c r="L10" s="53"/>
      <c r="M10" s="39">
        <f t="shared" si="0"/>
        <v>0</v>
      </c>
      <c r="N10" s="39"/>
      <c r="O10" s="41"/>
      <c r="P10" s="42"/>
      <c r="Q10" s="43"/>
      <c r="R10" s="54"/>
    </row>
    <row r="11" spans="1:18" x14ac:dyDescent="0.25">
      <c r="A11" s="45">
        <v>1087004</v>
      </c>
      <c r="B11" s="46">
        <v>87</v>
      </c>
      <c r="C11" s="47" t="s">
        <v>28</v>
      </c>
      <c r="D11" s="45">
        <v>1</v>
      </c>
      <c r="E11" s="34"/>
      <c r="F11" s="48">
        <v>604</v>
      </c>
      <c r="G11" s="65">
        <v>0</v>
      </c>
      <c r="H11" s="37">
        <f>G11</f>
        <v>0</v>
      </c>
      <c r="I11" s="67">
        <v>0</v>
      </c>
      <c r="J11" s="51"/>
      <c r="K11" s="52"/>
      <c r="L11" s="53"/>
      <c r="M11" s="39">
        <f t="shared" si="0"/>
        <v>0</v>
      </c>
      <c r="N11" s="39"/>
      <c r="O11" s="41"/>
      <c r="P11" s="42"/>
      <c r="Q11" s="43"/>
      <c r="R11" s="54"/>
    </row>
    <row r="12" spans="1:18" x14ac:dyDescent="0.25">
      <c r="A12" s="45">
        <v>1087004</v>
      </c>
      <c r="B12" s="46">
        <v>87</v>
      </c>
      <c r="C12" s="47" t="s">
        <v>28</v>
      </c>
      <c r="D12" s="45">
        <v>1</v>
      </c>
      <c r="E12" s="34"/>
      <c r="F12" s="48">
        <v>605</v>
      </c>
      <c r="G12" s="65">
        <v>0</v>
      </c>
      <c r="H12" s="37">
        <f>G12</f>
        <v>0</v>
      </c>
      <c r="I12" s="67">
        <v>0</v>
      </c>
      <c r="J12" s="51"/>
      <c r="K12" s="52"/>
      <c r="L12" s="53"/>
      <c r="M12" s="39">
        <f t="shared" si="0"/>
        <v>0</v>
      </c>
      <c r="N12" s="39"/>
      <c r="O12" s="41"/>
      <c r="P12" s="42"/>
      <c r="Q12" s="43"/>
      <c r="R12" s="54"/>
    </row>
    <row r="13" spans="1:18" x14ac:dyDescent="0.25">
      <c r="A13" s="45">
        <v>1087004</v>
      </c>
      <c r="B13" s="46">
        <v>87</v>
      </c>
      <c r="C13" s="47" t="s">
        <v>28</v>
      </c>
      <c r="D13" s="45">
        <v>1</v>
      </c>
      <c r="E13" s="34"/>
      <c r="F13" s="48">
        <v>606</v>
      </c>
      <c r="G13" s="65">
        <f>'[1]raport vjetor'!E22</f>
        <v>236000</v>
      </c>
      <c r="H13" s="37">
        <f>'[1]Tab.nr.2 mujore'!K65</f>
        <v>236000</v>
      </c>
      <c r="I13" s="50">
        <f>'[1]raport vjetor'!F22</f>
        <v>127219</v>
      </c>
      <c r="J13" s="51"/>
      <c r="K13" s="52"/>
      <c r="L13" s="53"/>
      <c r="M13" s="39">
        <f>I13</f>
        <v>127219</v>
      </c>
      <c r="N13" s="39"/>
      <c r="O13" s="41"/>
      <c r="P13" s="42"/>
      <c r="Q13" s="43"/>
      <c r="R13" s="54"/>
    </row>
    <row r="14" spans="1:18" x14ac:dyDescent="0.25">
      <c r="A14" s="45"/>
      <c r="B14" s="46"/>
      <c r="C14" s="68"/>
      <c r="D14" s="45"/>
      <c r="E14" s="55" t="s">
        <v>29</v>
      </c>
      <c r="F14" s="56">
        <v>6029999</v>
      </c>
      <c r="G14" s="57">
        <f t="shared" ref="G14:L14" si="2">SUM(G9:G13)</f>
        <v>26389000</v>
      </c>
      <c r="H14" s="58">
        <f t="shared" si="2"/>
        <v>26389000</v>
      </c>
      <c r="I14" s="69">
        <f t="shared" si="2"/>
        <v>17710361.300000001</v>
      </c>
      <c r="J14" s="60">
        <f>J9</f>
        <v>1400649</v>
      </c>
      <c r="K14" s="61">
        <f t="shared" si="2"/>
        <v>20400</v>
      </c>
      <c r="L14" s="61">
        <f t="shared" si="2"/>
        <v>597008</v>
      </c>
      <c r="M14" s="61">
        <f>SUM(M9:M13)</f>
        <v>15692304.300000001</v>
      </c>
      <c r="N14" s="61"/>
      <c r="O14" s="70"/>
      <c r="P14" s="71">
        <f>M14</f>
        <v>15692304.300000001</v>
      </c>
      <c r="Q14" s="72"/>
      <c r="R14" s="73"/>
    </row>
    <row r="15" spans="1:18" x14ac:dyDescent="0.25">
      <c r="A15" s="45">
        <v>1087004</v>
      </c>
      <c r="B15" s="46">
        <v>87</v>
      </c>
      <c r="C15" s="47" t="s">
        <v>28</v>
      </c>
      <c r="D15" s="45">
        <v>1</v>
      </c>
      <c r="E15" s="74" t="s">
        <v>30</v>
      </c>
      <c r="F15" s="75">
        <v>231</v>
      </c>
      <c r="G15" s="65">
        <v>1200000</v>
      </c>
      <c r="H15" s="37">
        <v>1200000</v>
      </c>
      <c r="I15" s="50"/>
      <c r="J15" s="76"/>
      <c r="K15" s="77"/>
      <c r="L15" s="70"/>
      <c r="M15" s="62"/>
      <c r="N15" s="62"/>
      <c r="O15" s="63"/>
      <c r="P15" s="64"/>
      <c r="Q15" s="43"/>
      <c r="R15" s="54"/>
    </row>
    <row r="16" spans="1:18" x14ac:dyDescent="0.25">
      <c r="A16" s="45">
        <v>1087004</v>
      </c>
      <c r="B16" s="46">
        <v>87</v>
      </c>
      <c r="C16" s="47" t="s">
        <v>28</v>
      </c>
      <c r="D16" s="45">
        <v>1</v>
      </c>
      <c r="E16" s="74" t="s">
        <v>31</v>
      </c>
      <c r="F16" s="75">
        <v>231</v>
      </c>
      <c r="G16" s="65">
        <v>300000</v>
      </c>
      <c r="H16" s="37">
        <v>300000</v>
      </c>
      <c r="I16" s="50"/>
      <c r="J16" s="76"/>
      <c r="K16" s="77"/>
      <c r="L16" s="70"/>
      <c r="M16" s="62"/>
      <c r="N16" s="62"/>
      <c r="O16" s="63"/>
      <c r="P16" s="64"/>
      <c r="Q16" s="43"/>
      <c r="R16" s="54"/>
    </row>
    <row r="17" spans="1:18" x14ac:dyDescent="0.25">
      <c r="A17" s="78">
        <v>1087004</v>
      </c>
      <c r="B17" s="79">
        <v>87</v>
      </c>
      <c r="C17" s="80" t="s">
        <v>28</v>
      </c>
      <c r="D17" s="78">
        <v>1</v>
      </c>
      <c r="E17" s="81"/>
      <c r="F17" s="82">
        <v>2319999</v>
      </c>
      <c r="G17" s="83">
        <f>G15+G16</f>
        <v>1500000</v>
      </c>
      <c r="H17" s="83">
        <f>H15+H16</f>
        <v>1500000</v>
      </c>
      <c r="I17" s="60">
        <f>I15+I16</f>
        <v>0</v>
      </c>
      <c r="J17" s="60"/>
      <c r="K17" s="77"/>
      <c r="L17" s="70"/>
      <c r="M17" s="62">
        <f>I17-K17-L17</f>
        <v>0</v>
      </c>
      <c r="N17" s="62"/>
      <c r="O17" s="63"/>
      <c r="P17" s="64">
        <f>M17</f>
        <v>0</v>
      </c>
      <c r="Q17" s="84"/>
      <c r="R17" s="85"/>
    </row>
    <row r="18" spans="1:18" x14ac:dyDescent="0.25">
      <c r="A18" s="45"/>
      <c r="B18" s="46"/>
      <c r="C18" s="47"/>
      <c r="D18" s="45"/>
      <c r="E18" s="74"/>
      <c r="F18" s="130" t="s">
        <v>16</v>
      </c>
      <c r="G18" s="131"/>
      <c r="H18" s="86"/>
      <c r="I18" s="87"/>
      <c r="J18" s="88"/>
      <c r="K18" s="52"/>
      <c r="L18" s="53"/>
      <c r="M18" s="62"/>
      <c r="N18" s="39"/>
      <c r="O18" s="63">
        <v>2216500</v>
      </c>
      <c r="P18" s="64">
        <f>O18</f>
        <v>2216500</v>
      </c>
      <c r="Q18" s="43"/>
      <c r="R18" s="54"/>
    </row>
    <row r="19" spans="1:18" ht="15.75" thickBot="1" x14ac:dyDescent="0.3">
      <c r="A19" s="45"/>
      <c r="B19" s="46"/>
      <c r="C19" s="89"/>
      <c r="D19" s="90"/>
      <c r="E19" s="91"/>
      <c r="F19" s="132"/>
      <c r="G19" s="133"/>
      <c r="H19" s="92"/>
      <c r="I19" s="93"/>
      <c r="J19" s="94"/>
      <c r="K19" s="95"/>
      <c r="L19" s="96"/>
      <c r="M19" s="94"/>
      <c r="N19" s="94"/>
      <c r="O19" s="97"/>
      <c r="P19" s="98"/>
      <c r="Q19" s="99"/>
      <c r="R19" s="100"/>
    </row>
    <row r="20" spans="1:18" ht="15.75" thickBot="1" x14ac:dyDescent="0.3">
      <c r="A20" s="101"/>
      <c r="B20" s="102"/>
      <c r="C20" s="103"/>
      <c r="D20" s="104"/>
      <c r="E20" s="105" t="s">
        <v>32</v>
      </c>
      <c r="F20" s="106"/>
      <c r="G20" s="107">
        <f>G8+G17+G14</f>
        <v>83037000</v>
      </c>
      <c r="H20" s="108">
        <f>H8+H17+H14</f>
        <v>83037000</v>
      </c>
      <c r="I20" s="109">
        <f>I8+I17+I14+I19</f>
        <v>72393828.299999997</v>
      </c>
      <c r="J20" s="107">
        <f>J8+J15+J14+J17</f>
        <v>1706550</v>
      </c>
      <c r="K20" s="107">
        <f>K8+K15+K14</f>
        <v>20400</v>
      </c>
      <c r="L20" s="107">
        <f>L8+L15+L14</f>
        <v>19312618</v>
      </c>
      <c r="M20" s="107">
        <f>M8+M15+M14+M18+M19</f>
        <v>51354260.299999997</v>
      </c>
      <c r="N20" s="107">
        <f>N19</f>
        <v>0</v>
      </c>
      <c r="O20" s="110">
        <f>SUM(O6:O19)</f>
        <v>2216500</v>
      </c>
      <c r="P20" s="111">
        <f>SUM(P6:P19)</f>
        <v>53570760.299999997</v>
      </c>
      <c r="Q20" s="106">
        <v>38</v>
      </c>
      <c r="R20" s="112">
        <f>R6</f>
        <v>33</v>
      </c>
    </row>
    <row r="21" spans="1:18" x14ac:dyDescent="0.25">
      <c r="A21" s="113"/>
      <c r="B21" s="114"/>
      <c r="C21" s="115"/>
      <c r="D21" s="115"/>
      <c r="E21" s="115"/>
      <c r="F21" s="115"/>
      <c r="G21" s="115"/>
      <c r="H21" s="116"/>
      <c r="I21" s="117"/>
      <c r="J21" s="115"/>
      <c r="K21" s="115"/>
      <c r="L21" s="115"/>
      <c r="M21" s="118"/>
      <c r="N21" s="115"/>
      <c r="O21" s="115"/>
      <c r="P21" s="117"/>
      <c r="Q21" s="115"/>
      <c r="R21" s="115"/>
    </row>
    <row r="22" spans="1:18" x14ac:dyDescent="0.25">
      <c r="A22" s="113" t="s">
        <v>33</v>
      </c>
      <c r="B22" s="119" t="s">
        <v>34</v>
      </c>
      <c r="C22" s="120"/>
      <c r="D22" s="120"/>
      <c r="E22" s="120"/>
      <c r="F22" s="120"/>
      <c r="G22" s="120"/>
      <c r="H22" s="121"/>
      <c r="I22" s="122"/>
      <c r="J22" s="115"/>
      <c r="K22" s="115"/>
      <c r="L22" s="115"/>
      <c r="M22" s="118"/>
      <c r="N22" s="115"/>
      <c r="O22" s="123"/>
      <c r="P22" s="117"/>
      <c r="Q22" s="115"/>
      <c r="R22" s="115"/>
    </row>
    <row r="23" spans="1:18" x14ac:dyDescent="0.25">
      <c r="A23" s="113"/>
      <c r="B23" s="119" t="s">
        <v>35</v>
      </c>
      <c r="C23" s="120"/>
      <c r="D23" s="120"/>
      <c r="E23" s="120"/>
      <c r="F23" s="120"/>
      <c r="G23" s="120"/>
      <c r="H23" s="121"/>
      <c r="I23" s="122"/>
      <c r="J23" s="115"/>
      <c r="K23" s="115"/>
      <c r="L23" s="115"/>
      <c r="M23" s="118"/>
      <c r="N23" s="115"/>
      <c r="O23" s="123"/>
      <c r="P23" s="117"/>
      <c r="Q23" s="115"/>
      <c r="R23" s="115"/>
    </row>
    <row r="24" spans="1:18" x14ac:dyDescent="0.25">
      <c r="A24" s="113"/>
      <c r="B24" s="119" t="s">
        <v>36</v>
      </c>
      <c r="C24" s="124"/>
      <c r="D24" s="124"/>
      <c r="E24" s="124"/>
      <c r="F24" s="124"/>
      <c r="G24" s="124"/>
      <c r="H24" s="125"/>
      <c r="I24" s="126"/>
      <c r="J24" s="115"/>
      <c r="K24" s="115"/>
      <c r="L24" s="115"/>
      <c r="M24" s="118"/>
      <c r="N24" s="115"/>
      <c r="O24" s="115"/>
      <c r="P24" s="117"/>
      <c r="Q24" s="115"/>
      <c r="R24" s="115"/>
    </row>
    <row r="25" spans="1:18" x14ac:dyDescent="0.25">
      <c r="A25" s="113"/>
      <c r="B25" s="114"/>
      <c r="C25" s="115"/>
      <c r="D25" s="115"/>
      <c r="E25" s="115"/>
      <c r="F25" s="115"/>
      <c r="G25" s="115"/>
      <c r="H25" s="116"/>
      <c r="I25" s="117"/>
      <c r="J25" s="115"/>
      <c r="K25" s="115"/>
      <c r="L25" s="115"/>
      <c r="M25" s="118"/>
      <c r="N25" s="115"/>
      <c r="O25" s="115"/>
      <c r="P25" s="117"/>
      <c r="Q25" s="115"/>
      <c r="R25" s="115"/>
    </row>
  </sheetData>
  <mergeCells count="4">
    <mergeCell ref="K2:R2"/>
    <mergeCell ref="Q4:R4"/>
    <mergeCell ref="F18:G18"/>
    <mergeCell ref="F19:G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Realizimi vjetor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2025-06-27T11:20:19Z</dcterms:modified>
</cp:coreProperties>
</file>